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940" yWindow="0" windowWidth="25600" windowHeight="16060" activeTab="7"/>
  </bookViews>
  <sheets>
    <sheet name="развёрнутый" sheetId="21" r:id="rId1"/>
    <sheet name="календ.график" sheetId="10" r:id="rId2"/>
    <sheet name="базовый" sheetId="15" r:id="rId3"/>
    <sheet name="бюджет времени" sheetId="14" r:id="rId4"/>
    <sheet name="I курс" sheetId="16" r:id="rId5"/>
    <sheet name="II курс" sheetId="8" r:id="rId6"/>
    <sheet name="Предполагаемые факультативы маг" sheetId="3" state="hidden" r:id="rId7"/>
    <sheet name="распределение времени" sheetId="20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21" l="1"/>
  <c r="G37" i="21"/>
  <c r="H37" i="21"/>
  <c r="E37" i="21"/>
  <c r="F38" i="21"/>
  <c r="G38" i="21"/>
  <c r="H38" i="21"/>
  <c r="AK22" i="21"/>
  <c r="AK13" i="21"/>
  <c r="AN13" i="21"/>
  <c r="AI13" i="21"/>
  <c r="AC13" i="21"/>
  <c r="I13" i="16"/>
  <c r="E59" i="21"/>
  <c r="E60" i="21"/>
  <c r="F57" i="21"/>
  <c r="E57" i="21"/>
  <c r="H49" i="21"/>
  <c r="G49" i="21"/>
  <c r="F12" i="21"/>
  <c r="F18" i="21"/>
  <c r="F17" i="21"/>
  <c r="F11" i="21"/>
  <c r="F49" i="21"/>
  <c r="E12" i="21"/>
  <c r="E18" i="21"/>
  <c r="E17" i="21"/>
  <c r="E11" i="21"/>
  <c r="E49" i="21"/>
  <c r="C22" i="21"/>
  <c r="C18" i="21"/>
  <c r="C17" i="21"/>
  <c r="C11" i="21"/>
  <c r="C49" i="21"/>
  <c r="C40" i="21"/>
  <c r="D40" i="21"/>
  <c r="E38" i="21"/>
  <c r="C38" i="21"/>
  <c r="D38" i="21"/>
  <c r="D13" i="16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11" i="8"/>
  <c r="AN12" i="21"/>
  <c r="T12" i="16"/>
  <c r="T13" i="16"/>
  <c r="T14" i="16"/>
  <c r="T15" i="16"/>
  <c r="AN22" i="21"/>
  <c r="AN18" i="21"/>
  <c r="AN17" i="21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AI40" i="21"/>
  <c r="AN40" i="21"/>
  <c r="AN38" i="21"/>
  <c r="AN37" i="21"/>
  <c r="T31" i="16"/>
  <c r="T32" i="16"/>
  <c r="T33" i="16"/>
  <c r="T34" i="16"/>
  <c r="T35" i="16"/>
  <c r="T36" i="16"/>
  <c r="T37" i="16"/>
  <c r="AI12" i="21"/>
  <c r="AI18" i="21"/>
  <c r="AI17" i="21"/>
  <c r="AI11" i="21"/>
  <c r="AI38" i="21"/>
  <c r="AI37" i="21"/>
  <c r="AI49" i="21"/>
  <c r="AK12" i="21"/>
  <c r="AK18" i="21"/>
  <c r="AK17" i="21"/>
  <c r="AK11" i="21"/>
  <c r="AK49" i="21"/>
  <c r="AJ12" i="21"/>
  <c r="AJ11" i="21"/>
  <c r="AJ49" i="21"/>
  <c r="AN49" i="21"/>
  <c r="T38" i="16"/>
  <c r="AM12" i="21"/>
  <c r="S12" i="16"/>
  <c r="S13" i="16"/>
  <c r="S14" i="16"/>
  <c r="S15" i="16"/>
  <c r="AM18" i="21"/>
  <c r="AM17" i="21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AM11" i="21"/>
  <c r="AM49" i="21"/>
  <c r="S38" i="16"/>
  <c r="AL12" i="21"/>
  <c r="R12" i="16"/>
  <c r="R13" i="16"/>
  <c r="R14" i="16"/>
  <c r="R15" i="16"/>
  <c r="AL18" i="21"/>
  <c r="AL17" i="21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AL11" i="21"/>
  <c r="AL49" i="21"/>
  <c r="R38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AE13" i="21"/>
  <c r="AE12" i="21"/>
  <c r="AE22" i="21"/>
  <c r="AE18" i="21"/>
  <c r="AE17" i="21"/>
  <c r="AE11" i="21"/>
  <c r="AE49" i="21"/>
  <c r="AC12" i="21"/>
  <c r="AC18" i="21"/>
  <c r="AC17" i="21"/>
  <c r="AC11" i="21"/>
  <c r="AC40" i="21"/>
  <c r="AC38" i="21"/>
  <c r="AC37" i="21"/>
  <c r="AC49" i="21"/>
  <c r="AH49" i="21"/>
  <c r="N38" i="16"/>
  <c r="AH13" i="21"/>
  <c r="AH12" i="21"/>
  <c r="N12" i="16"/>
  <c r="N13" i="16"/>
  <c r="N14" i="16"/>
  <c r="N15" i="16"/>
  <c r="AH22" i="21"/>
  <c r="AH18" i="21"/>
  <c r="AH17" i="21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AH40" i="21"/>
  <c r="AH38" i="21"/>
  <c r="AH37" i="21"/>
  <c r="N31" i="16"/>
  <c r="N32" i="16"/>
  <c r="N33" i="16"/>
  <c r="N34" i="16"/>
  <c r="N35" i="16"/>
  <c r="N36" i="16"/>
  <c r="N37" i="16"/>
  <c r="AG12" i="21"/>
  <c r="M12" i="16"/>
  <c r="M13" i="16"/>
  <c r="M14" i="16"/>
  <c r="M15" i="16"/>
  <c r="AG18" i="21"/>
  <c r="AG17" i="21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AG11" i="21"/>
  <c r="AG49" i="21"/>
  <c r="M38" i="16"/>
  <c r="AF12" i="21"/>
  <c r="L12" i="16"/>
  <c r="L13" i="16"/>
  <c r="L14" i="16"/>
  <c r="L15" i="16"/>
  <c r="AF18" i="21"/>
  <c r="AF17" i="21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AF11" i="21"/>
  <c r="AF49" i="21"/>
  <c r="L38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I12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AB13" i="21"/>
  <c r="AB12" i="21"/>
  <c r="H12" i="16"/>
  <c r="H13" i="16"/>
  <c r="H14" i="16"/>
  <c r="H15" i="16"/>
  <c r="AB22" i="21"/>
  <c r="AB18" i="21"/>
  <c r="AB17" i="21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AB40" i="21"/>
  <c r="AB38" i="21"/>
  <c r="AB37" i="21"/>
  <c r="H31" i="16"/>
  <c r="H32" i="16"/>
  <c r="H33" i="16"/>
  <c r="H34" i="16"/>
  <c r="H35" i="16"/>
  <c r="H36" i="16"/>
  <c r="H37" i="16"/>
  <c r="AB11" i="21"/>
  <c r="AB49" i="21"/>
  <c r="H38" i="16"/>
  <c r="AA13" i="21"/>
  <c r="AA12" i="21"/>
  <c r="G12" i="16"/>
  <c r="G13" i="16"/>
  <c r="G14" i="16"/>
  <c r="G15" i="16"/>
  <c r="AA22" i="21"/>
  <c r="AA18" i="21"/>
  <c r="AA17" i="21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AA11" i="21"/>
  <c r="AA49" i="21"/>
  <c r="G38" i="16"/>
  <c r="Z13" i="21"/>
  <c r="Z12" i="21"/>
  <c r="F12" i="16"/>
  <c r="F13" i="16"/>
  <c r="F14" i="16"/>
  <c r="F15" i="16"/>
  <c r="Z22" i="21"/>
  <c r="Z18" i="21"/>
  <c r="Z17" i="2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Z11" i="21"/>
  <c r="Z49" i="21"/>
  <c r="F38" i="16"/>
  <c r="Y13" i="21"/>
  <c r="Y12" i="21"/>
  <c r="E12" i="16"/>
  <c r="E13" i="16"/>
  <c r="E14" i="16"/>
  <c r="E15" i="16"/>
  <c r="Y22" i="21"/>
  <c r="Y18" i="21"/>
  <c r="Y17" i="21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Y11" i="21"/>
  <c r="Y49" i="21"/>
  <c r="E38" i="16"/>
  <c r="D12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11" i="16"/>
  <c r="E11" i="16"/>
  <c r="F11" i="16"/>
  <c r="G11" i="16"/>
  <c r="H11" i="16"/>
  <c r="I11" i="16"/>
  <c r="J11" i="16"/>
  <c r="K11" i="16"/>
  <c r="L11" i="16"/>
  <c r="M11" i="16"/>
  <c r="AH11" i="21"/>
  <c r="N11" i="16"/>
  <c r="O11" i="16"/>
  <c r="P11" i="16"/>
  <c r="Q11" i="16"/>
  <c r="R11" i="16"/>
  <c r="S11" i="16"/>
  <c r="AN11" i="21"/>
  <c r="T11" i="16"/>
  <c r="W13" i="21"/>
  <c r="W12" i="21"/>
  <c r="C12" i="16"/>
  <c r="C13" i="16"/>
  <c r="C14" i="16"/>
  <c r="C15" i="16"/>
  <c r="W22" i="21"/>
  <c r="W18" i="21"/>
  <c r="W17" i="21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W40" i="21"/>
  <c r="W38" i="21"/>
  <c r="W37" i="21"/>
  <c r="C31" i="16"/>
  <c r="C32" i="16"/>
  <c r="C33" i="16"/>
  <c r="C34" i="16"/>
  <c r="C35" i="16"/>
  <c r="C36" i="16"/>
  <c r="C37" i="16"/>
  <c r="W11" i="21"/>
  <c r="W49" i="21"/>
  <c r="C38" i="16"/>
  <c r="C11" i="16"/>
  <c r="H47" i="15"/>
  <c r="H48" i="15"/>
  <c r="H49" i="15"/>
  <c r="H50" i="15"/>
  <c r="H51" i="15"/>
  <c r="H52" i="15"/>
  <c r="H53" i="15"/>
  <c r="H54" i="15"/>
  <c r="H55" i="15"/>
  <c r="H56" i="15"/>
  <c r="H57" i="15"/>
  <c r="H58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46" i="15"/>
  <c r="E46" i="15"/>
  <c r="F46" i="15"/>
  <c r="G46" i="15"/>
  <c r="H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46" i="15"/>
  <c r="D44" i="15"/>
  <c r="E44" i="15"/>
  <c r="F44" i="15"/>
  <c r="G44" i="15"/>
  <c r="H44" i="15"/>
  <c r="C44" i="15"/>
  <c r="D42" i="15"/>
  <c r="E42" i="15"/>
  <c r="F42" i="15"/>
  <c r="G42" i="15"/>
  <c r="H42" i="15"/>
  <c r="C42" i="15"/>
  <c r="D40" i="15"/>
  <c r="E40" i="15"/>
  <c r="F40" i="15"/>
  <c r="G40" i="15"/>
  <c r="H40" i="15"/>
  <c r="C40" i="15"/>
  <c r="D38" i="15"/>
  <c r="E38" i="15"/>
  <c r="F38" i="15"/>
  <c r="G38" i="15"/>
  <c r="H38" i="15"/>
  <c r="C38" i="15"/>
  <c r="D36" i="15"/>
  <c r="E36" i="15"/>
  <c r="F36" i="15"/>
  <c r="G36" i="15"/>
  <c r="H36" i="15"/>
  <c r="C36" i="15"/>
  <c r="D34" i="15"/>
  <c r="E34" i="15"/>
  <c r="F34" i="15"/>
  <c r="G34" i="15"/>
  <c r="H34" i="15"/>
  <c r="C34" i="15"/>
  <c r="D32" i="15"/>
  <c r="E32" i="15"/>
  <c r="F32" i="15"/>
  <c r="G32" i="15"/>
  <c r="H32" i="15"/>
  <c r="C32" i="15"/>
  <c r="D30" i="15"/>
  <c r="E30" i="15"/>
  <c r="F30" i="15"/>
  <c r="G30" i="15"/>
  <c r="H30" i="15"/>
  <c r="C30" i="15"/>
  <c r="D27" i="15"/>
  <c r="E27" i="15"/>
  <c r="F27" i="15"/>
  <c r="G27" i="15"/>
  <c r="H27" i="15"/>
  <c r="D28" i="15"/>
  <c r="E28" i="15"/>
  <c r="F28" i="15"/>
  <c r="G28" i="15"/>
  <c r="H28" i="15"/>
  <c r="C28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11" i="15"/>
  <c r="E11" i="15"/>
  <c r="F11" i="15"/>
  <c r="G11" i="15"/>
  <c r="H11" i="15"/>
  <c r="I11" i="15"/>
  <c r="J11" i="15"/>
  <c r="K11" i="15"/>
  <c r="L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11" i="15"/>
  <c r="G68" i="15"/>
  <c r="G69" i="15"/>
  <c r="G67" i="15"/>
  <c r="E68" i="15"/>
  <c r="E69" i="15"/>
  <c r="E67" i="15"/>
  <c r="F66" i="15"/>
  <c r="G66" i="15"/>
  <c r="H66" i="15"/>
  <c r="E66" i="15"/>
  <c r="F65" i="15"/>
  <c r="G65" i="15"/>
  <c r="H65" i="15"/>
  <c r="E65" i="15"/>
  <c r="F64" i="15"/>
  <c r="G64" i="15"/>
  <c r="H64" i="15"/>
  <c r="E64" i="15"/>
  <c r="G57" i="21"/>
  <c r="H57" i="21"/>
  <c r="G60" i="21"/>
  <c r="G59" i="21"/>
  <c r="F7" i="14"/>
  <c r="R13" i="21"/>
  <c r="R12" i="21"/>
  <c r="R22" i="21"/>
  <c r="R18" i="21"/>
  <c r="R17" i="21"/>
  <c r="R11" i="21"/>
  <c r="P13" i="21"/>
  <c r="P12" i="21"/>
  <c r="P22" i="21"/>
  <c r="P18" i="21"/>
  <c r="P17" i="21"/>
  <c r="P11" i="21"/>
  <c r="S11" i="21"/>
  <c r="AW33" i="21"/>
  <c r="BC33" i="21"/>
  <c r="AQ33" i="21"/>
  <c r="P33" i="21"/>
  <c r="AZ33" i="21"/>
  <c r="BF33" i="21"/>
  <c r="AT33" i="21"/>
  <c r="U33" i="21"/>
  <c r="V33" i="21"/>
  <c r="C33" i="21"/>
  <c r="D33" i="21"/>
  <c r="O33" i="21"/>
  <c r="Z21" i="21"/>
  <c r="R21" i="21"/>
  <c r="AK21" i="21"/>
  <c r="AE21" i="21"/>
  <c r="Y21" i="21"/>
  <c r="AW21" i="21"/>
  <c r="BC21" i="21"/>
  <c r="AQ21" i="21"/>
  <c r="P21" i="21"/>
  <c r="S21" i="21"/>
  <c r="S22" i="21"/>
  <c r="AN20" i="21"/>
  <c r="AN21" i="21"/>
  <c r="AN23" i="21"/>
  <c r="AN24" i="21"/>
  <c r="AN25" i="21"/>
  <c r="AN26" i="21"/>
  <c r="AK20" i="21"/>
  <c r="AK23" i="21"/>
  <c r="AK24" i="21"/>
  <c r="AK25" i="21"/>
  <c r="AK26" i="21"/>
  <c r="AW20" i="21"/>
  <c r="AZ20" i="21"/>
  <c r="BC20" i="21"/>
  <c r="BF20" i="21"/>
  <c r="AT20" i="21"/>
  <c r="AQ20" i="21"/>
  <c r="AR20" i="21"/>
  <c r="AS20" i="21"/>
  <c r="AO19" i="21"/>
  <c r="AO20" i="21"/>
  <c r="BC19" i="21"/>
  <c r="C20" i="21"/>
  <c r="C21" i="21"/>
  <c r="C23" i="21"/>
  <c r="C24" i="21"/>
  <c r="C25" i="21"/>
  <c r="C26" i="21"/>
  <c r="C29" i="21"/>
  <c r="C30" i="21"/>
  <c r="C31" i="21"/>
  <c r="C32" i="21"/>
  <c r="C34" i="21"/>
  <c r="C35" i="21"/>
  <c r="C36" i="21"/>
  <c r="C28" i="21"/>
  <c r="E27" i="21"/>
  <c r="C27" i="21"/>
  <c r="C19" i="21"/>
  <c r="C12" i="21"/>
  <c r="W36" i="21"/>
  <c r="W28" i="21"/>
  <c r="W29" i="21"/>
  <c r="W30" i="21"/>
  <c r="W31" i="21"/>
  <c r="W32" i="21"/>
  <c r="W33" i="21"/>
  <c r="W34" i="21"/>
  <c r="W35" i="21"/>
  <c r="W27" i="21"/>
  <c r="W21" i="21"/>
  <c r="W20" i="21"/>
  <c r="W19" i="21"/>
  <c r="W23" i="21"/>
  <c r="W24" i="21"/>
  <c r="W25" i="21"/>
  <c r="W26" i="21"/>
  <c r="W14" i="21"/>
  <c r="W15" i="21"/>
  <c r="W16" i="21"/>
  <c r="U13" i="21"/>
  <c r="V13" i="21"/>
  <c r="AE14" i="21"/>
  <c r="Y14" i="21"/>
  <c r="P14" i="21"/>
  <c r="AH14" i="21"/>
  <c r="AN14" i="21"/>
  <c r="AB14" i="21"/>
  <c r="U14" i="21"/>
  <c r="V14" i="21"/>
  <c r="AE15" i="21"/>
  <c r="AK15" i="21"/>
  <c r="Y15" i="21"/>
  <c r="AW15" i="21"/>
  <c r="AQ15" i="21"/>
  <c r="P15" i="21"/>
  <c r="AH15" i="21"/>
  <c r="AN15" i="21"/>
  <c r="AB15" i="21"/>
  <c r="AZ15" i="21"/>
  <c r="AT15" i="21"/>
  <c r="U15" i="21"/>
  <c r="V15" i="21"/>
  <c r="AE16" i="21"/>
  <c r="AK16" i="21"/>
  <c r="Y16" i="21"/>
  <c r="AW16" i="21"/>
  <c r="AQ16" i="21"/>
  <c r="P16" i="21"/>
  <c r="AH16" i="21"/>
  <c r="AN16" i="21"/>
  <c r="AB16" i="21"/>
  <c r="AZ16" i="21"/>
  <c r="BF16" i="21"/>
  <c r="AT16" i="21"/>
  <c r="U16" i="21"/>
  <c r="V16" i="21"/>
  <c r="V12" i="21"/>
  <c r="M12" i="20"/>
  <c r="M13" i="20"/>
  <c r="M14" i="20"/>
  <c r="M15" i="20"/>
  <c r="M16" i="20"/>
  <c r="AH21" i="21"/>
  <c r="AB21" i="21"/>
  <c r="BF21" i="21"/>
  <c r="AZ21" i="21"/>
  <c r="AT21" i="21"/>
  <c r="U21" i="21"/>
  <c r="V21" i="21"/>
  <c r="U22" i="21"/>
  <c r="V22" i="21"/>
  <c r="AE23" i="21"/>
  <c r="Y23" i="21"/>
  <c r="AW23" i="21"/>
  <c r="BC23" i="21"/>
  <c r="AQ23" i="21"/>
  <c r="P23" i="21"/>
  <c r="AH23" i="21"/>
  <c r="AB23" i="21"/>
  <c r="AZ23" i="21"/>
  <c r="BF23" i="21"/>
  <c r="AT23" i="21"/>
  <c r="U23" i="21"/>
  <c r="V23" i="21"/>
  <c r="BC25" i="21"/>
  <c r="BF25" i="21"/>
  <c r="AW25" i="21"/>
  <c r="AZ25" i="21"/>
  <c r="AT25" i="21"/>
  <c r="AH25" i="21"/>
  <c r="AB25" i="21"/>
  <c r="U25" i="21"/>
  <c r="AQ25" i="21"/>
  <c r="Y25" i="21"/>
  <c r="P25" i="21"/>
  <c r="V25" i="21"/>
  <c r="AW19" i="21"/>
  <c r="AQ19" i="21"/>
  <c r="AE19" i="21"/>
  <c r="AK19" i="21"/>
  <c r="Y19" i="21"/>
  <c r="P19" i="21"/>
  <c r="BF19" i="21"/>
  <c r="AZ19" i="21"/>
  <c r="AT19" i="21"/>
  <c r="AH19" i="21"/>
  <c r="AN19" i="21"/>
  <c r="AB19" i="21"/>
  <c r="U19" i="21"/>
  <c r="V19" i="21"/>
  <c r="AE20" i="21"/>
  <c r="AH20" i="21"/>
  <c r="AB20" i="21"/>
  <c r="U20" i="21"/>
  <c r="Y20" i="21"/>
  <c r="P20" i="21"/>
  <c r="V20" i="21"/>
  <c r="AE24" i="21"/>
  <c r="Y24" i="21"/>
  <c r="P24" i="21"/>
  <c r="AH24" i="21"/>
  <c r="AB24" i="21"/>
  <c r="U24" i="21"/>
  <c r="V24" i="21"/>
  <c r="AE26" i="21"/>
  <c r="Y26" i="21"/>
  <c r="AW26" i="21"/>
  <c r="BC26" i="21"/>
  <c r="AQ26" i="21"/>
  <c r="P26" i="21"/>
  <c r="AH26" i="21"/>
  <c r="AB26" i="21"/>
  <c r="AZ26" i="21"/>
  <c r="BF26" i="21"/>
  <c r="AT26" i="21"/>
  <c r="U26" i="21"/>
  <c r="V26" i="21"/>
  <c r="V18" i="21"/>
  <c r="AE36" i="21"/>
  <c r="AH36" i="21"/>
  <c r="AK36" i="21"/>
  <c r="AN36" i="21"/>
  <c r="AB36" i="21"/>
  <c r="AW36" i="21"/>
  <c r="AZ36" i="21"/>
  <c r="BC36" i="21"/>
  <c r="BF36" i="21"/>
  <c r="AT36" i="21"/>
  <c r="U36" i="21"/>
  <c r="Y36" i="21"/>
  <c r="AQ36" i="21"/>
  <c r="P36" i="21"/>
  <c r="V36" i="21"/>
  <c r="AE33" i="21"/>
  <c r="AK33" i="21"/>
  <c r="Y33" i="21"/>
  <c r="AW34" i="21"/>
  <c r="BC34" i="21"/>
  <c r="AQ34" i="21"/>
  <c r="AE34" i="21"/>
  <c r="AK34" i="21"/>
  <c r="Y34" i="21"/>
  <c r="P34" i="21"/>
  <c r="AZ34" i="21"/>
  <c r="BF34" i="21"/>
  <c r="AT34" i="21"/>
  <c r="AH34" i="21"/>
  <c r="AN34" i="21"/>
  <c r="AB34" i="21"/>
  <c r="U34" i="21"/>
  <c r="V34" i="21"/>
  <c r="AE28" i="21"/>
  <c r="AK28" i="21"/>
  <c r="Y28" i="21"/>
  <c r="AW28" i="21"/>
  <c r="BC28" i="21"/>
  <c r="AQ28" i="21"/>
  <c r="P28" i="21"/>
  <c r="AH28" i="21"/>
  <c r="AN28" i="21"/>
  <c r="AB28" i="21"/>
  <c r="AZ28" i="21"/>
  <c r="BF28" i="21"/>
  <c r="AT28" i="21"/>
  <c r="U28" i="21"/>
  <c r="V28" i="21"/>
  <c r="AE29" i="21"/>
  <c r="AK29" i="21"/>
  <c r="Y29" i="21"/>
  <c r="AW29" i="21"/>
  <c r="BC29" i="21"/>
  <c r="AQ29" i="21"/>
  <c r="P29" i="21"/>
  <c r="AH29" i="21"/>
  <c r="AN29" i="21"/>
  <c r="AB29" i="21"/>
  <c r="AZ29" i="21"/>
  <c r="BF29" i="21"/>
  <c r="AT29" i="21"/>
  <c r="U29" i="21"/>
  <c r="V29" i="21"/>
  <c r="AE30" i="21"/>
  <c r="AK30" i="21"/>
  <c r="Y30" i="21"/>
  <c r="AW30" i="21"/>
  <c r="BC30" i="21"/>
  <c r="AQ30" i="21"/>
  <c r="P30" i="21"/>
  <c r="AH30" i="21"/>
  <c r="AN30" i="21"/>
  <c r="AB30" i="21"/>
  <c r="AZ30" i="21"/>
  <c r="BF30" i="21"/>
  <c r="AT30" i="21"/>
  <c r="U30" i="21"/>
  <c r="V30" i="21"/>
  <c r="AE31" i="21"/>
  <c r="AK31" i="21"/>
  <c r="Y31" i="21"/>
  <c r="AW31" i="21"/>
  <c r="BC31" i="21"/>
  <c r="AQ31" i="21"/>
  <c r="P31" i="21"/>
  <c r="AH31" i="21"/>
  <c r="AN31" i="21"/>
  <c r="AB31" i="21"/>
  <c r="AZ31" i="21"/>
  <c r="BF31" i="21"/>
  <c r="AT31" i="21"/>
  <c r="U31" i="21"/>
  <c r="V31" i="21"/>
  <c r="AE32" i="21"/>
  <c r="AK32" i="21"/>
  <c r="Y32" i="21"/>
  <c r="AW32" i="21"/>
  <c r="BC32" i="21"/>
  <c r="AQ32" i="21"/>
  <c r="P32" i="21"/>
  <c r="AH32" i="21"/>
  <c r="AN32" i="21"/>
  <c r="AB32" i="21"/>
  <c r="AZ32" i="21"/>
  <c r="BF32" i="21"/>
  <c r="AT32" i="21"/>
  <c r="U32" i="21"/>
  <c r="V32" i="21"/>
  <c r="AE35" i="21"/>
  <c r="AK35" i="21"/>
  <c r="Y35" i="21"/>
  <c r="AW35" i="21"/>
  <c r="BC35" i="21"/>
  <c r="AQ35" i="21"/>
  <c r="P35" i="21"/>
  <c r="AH35" i="21"/>
  <c r="AN35" i="21"/>
  <c r="AB35" i="21"/>
  <c r="AZ35" i="21"/>
  <c r="BF35" i="21"/>
  <c r="AT35" i="21"/>
  <c r="U35" i="21"/>
  <c r="V35" i="21"/>
  <c r="M18" i="20"/>
  <c r="M19" i="20"/>
  <c r="M20" i="20"/>
  <c r="M21" i="20"/>
  <c r="M22" i="20"/>
  <c r="M23" i="20"/>
  <c r="M24" i="20"/>
  <c r="M25" i="20"/>
  <c r="M26" i="20"/>
  <c r="M28" i="20"/>
  <c r="M29" i="20"/>
  <c r="M30" i="20"/>
  <c r="M31" i="20"/>
  <c r="M32" i="20"/>
  <c r="M34" i="20"/>
  <c r="M35" i="20"/>
  <c r="M36" i="20"/>
  <c r="AA39" i="21"/>
  <c r="Y39" i="21"/>
  <c r="AA40" i="21"/>
  <c r="Y40" i="21"/>
  <c r="Y38" i="21"/>
  <c r="AG41" i="21"/>
  <c r="AM41" i="21"/>
  <c r="AA41" i="21"/>
  <c r="Y41" i="21"/>
  <c r="Y37" i="21"/>
  <c r="AS39" i="21"/>
  <c r="AQ39" i="21"/>
  <c r="AS40" i="21"/>
  <c r="AQ40" i="21"/>
  <c r="AQ38" i="21"/>
  <c r="AS41" i="21"/>
  <c r="AQ41" i="21"/>
  <c r="AQ37" i="21"/>
  <c r="P37" i="21"/>
  <c r="V37" i="21"/>
  <c r="M37" i="20"/>
  <c r="P38" i="21"/>
  <c r="V38" i="21"/>
  <c r="M38" i="20"/>
  <c r="P39" i="21"/>
  <c r="V39" i="21"/>
  <c r="M39" i="20"/>
  <c r="P40" i="21"/>
  <c r="V40" i="21"/>
  <c r="M40" i="20"/>
  <c r="P41" i="21"/>
  <c r="V41" i="21"/>
  <c r="M41" i="20"/>
  <c r="BD42" i="21"/>
  <c r="AX42" i="21"/>
  <c r="AR42" i="21"/>
  <c r="AL42" i="21"/>
  <c r="AF42" i="21"/>
  <c r="AE42" i="21"/>
  <c r="AK42" i="21"/>
  <c r="Y42" i="21"/>
  <c r="BC42" i="21"/>
  <c r="AW42" i="21"/>
  <c r="AQ42" i="21"/>
  <c r="P42" i="21"/>
  <c r="V42" i="21"/>
  <c r="M42" i="20"/>
  <c r="AA43" i="21"/>
  <c r="Y43" i="21"/>
  <c r="AS43" i="21"/>
  <c r="AQ43" i="21"/>
  <c r="P43" i="21"/>
  <c r="V43" i="21"/>
  <c r="M43" i="20"/>
  <c r="AA44" i="21"/>
  <c r="Y44" i="21"/>
  <c r="AS44" i="21"/>
  <c r="AQ44" i="21"/>
  <c r="P44" i="21"/>
  <c r="V44" i="21"/>
  <c r="M44" i="20"/>
  <c r="AA45" i="21"/>
  <c r="Y45" i="21"/>
  <c r="AS45" i="21"/>
  <c r="AQ45" i="21"/>
  <c r="P45" i="21"/>
  <c r="V45" i="21"/>
  <c r="M45" i="20"/>
  <c r="AQ46" i="21"/>
  <c r="P46" i="21"/>
  <c r="V46" i="21"/>
  <c r="M46" i="20"/>
  <c r="AQ47" i="21"/>
  <c r="P47" i="21"/>
  <c r="V47" i="21"/>
  <c r="M47" i="20"/>
  <c r="AQ48" i="21"/>
  <c r="P48" i="21"/>
  <c r="V48" i="21"/>
  <c r="M48" i="20"/>
  <c r="P27" i="21"/>
  <c r="P49" i="21"/>
  <c r="V49" i="21"/>
  <c r="M49" i="20"/>
  <c r="U12" i="21"/>
  <c r="L12" i="20"/>
  <c r="L13" i="20"/>
  <c r="L14" i="20"/>
  <c r="L15" i="20"/>
  <c r="L16" i="20"/>
  <c r="U18" i="21"/>
  <c r="L18" i="20"/>
  <c r="L19" i="20"/>
  <c r="L20" i="20"/>
  <c r="L21" i="20"/>
  <c r="L22" i="20"/>
  <c r="L23" i="20"/>
  <c r="L24" i="20"/>
  <c r="L25" i="20"/>
  <c r="L26" i="20"/>
  <c r="L28" i="20"/>
  <c r="L29" i="20"/>
  <c r="L30" i="20"/>
  <c r="L31" i="20"/>
  <c r="L32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R14" i="21"/>
  <c r="Z15" i="21"/>
  <c r="AR15" i="21"/>
  <c r="R15" i="21"/>
  <c r="Z16" i="21"/>
  <c r="AR16" i="21"/>
  <c r="R16" i="21"/>
  <c r="S12" i="21"/>
  <c r="J12" i="20"/>
  <c r="S13" i="21"/>
  <c r="J13" i="20"/>
  <c r="S14" i="21"/>
  <c r="J14" i="20"/>
  <c r="S15" i="21"/>
  <c r="J15" i="20"/>
  <c r="S16" i="21"/>
  <c r="J16" i="20"/>
  <c r="AR21" i="21"/>
  <c r="Z23" i="21"/>
  <c r="AR23" i="21"/>
  <c r="R23" i="21"/>
  <c r="Z20" i="21"/>
  <c r="R20" i="21"/>
  <c r="Z19" i="21"/>
  <c r="AR19" i="21"/>
  <c r="R19" i="21"/>
  <c r="Z24" i="21"/>
  <c r="R24" i="21"/>
  <c r="Z25" i="21"/>
  <c r="AR25" i="21"/>
  <c r="R25" i="21"/>
  <c r="Z26" i="21"/>
  <c r="AR26" i="21"/>
  <c r="R26" i="21"/>
  <c r="Z36" i="21"/>
  <c r="AR36" i="21"/>
  <c r="R36" i="21"/>
  <c r="AR34" i="21"/>
  <c r="Z34" i="21"/>
  <c r="R34" i="21"/>
  <c r="Z28" i="21"/>
  <c r="AR28" i="21"/>
  <c r="R28" i="21"/>
  <c r="Z29" i="21"/>
  <c r="AR29" i="21"/>
  <c r="R29" i="21"/>
  <c r="Z30" i="21"/>
  <c r="AR30" i="21"/>
  <c r="R30" i="21"/>
  <c r="Z31" i="21"/>
  <c r="AR31" i="21"/>
  <c r="R31" i="21"/>
  <c r="Z32" i="21"/>
  <c r="AR32" i="21"/>
  <c r="R32" i="21"/>
  <c r="Z33" i="21"/>
  <c r="AR33" i="21"/>
  <c r="R33" i="21"/>
  <c r="Z35" i="21"/>
  <c r="AR35" i="21"/>
  <c r="R35" i="21"/>
  <c r="R27" i="21"/>
  <c r="S17" i="21"/>
  <c r="J17" i="20"/>
  <c r="S18" i="21"/>
  <c r="J18" i="20"/>
  <c r="S19" i="21"/>
  <c r="J19" i="20"/>
  <c r="S20" i="21"/>
  <c r="J20" i="20"/>
  <c r="J21" i="20"/>
  <c r="J22" i="20"/>
  <c r="S23" i="21"/>
  <c r="J23" i="20"/>
  <c r="S24" i="21"/>
  <c r="J24" i="20"/>
  <c r="S25" i="21"/>
  <c r="J25" i="20"/>
  <c r="S26" i="21"/>
  <c r="J26" i="20"/>
  <c r="S27" i="21"/>
  <c r="J27" i="20"/>
  <c r="S28" i="21"/>
  <c r="J28" i="20"/>
  <c r="S29" i="21"/>
  <c r="J29" i="20"/>
  <c r="S30" i="21"/>
  <c r="J30" i="20"/>
  <c r="S31" i="21"/>
  <c r="J31" i="20"/>
  <c r="S32" i="21"/>
  <c r="J32" i="20"/>
  <c r="S33" i="21"/>
  <c r="J33" i="20"/>
  <c r="S34" i="21"/>
  <c r="J34" i="20"/>
  <c r="S35" i="21"/>
  <c r="J35" i="20"/>
  <c r="S36" i="21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T13" i="21"/>
  <c r="AA14" i="21"/>
  <c r="T14" i="21"/>
  <c r="AA15" i="21"/>
  <c r="AS15" i="21"/>
  <c r="T15" i="21"/>
  <c r="AA16" i="21"/>
  <c r="AS16" i="21"/>
  <c r="T16" i="21"/>
  <c r="T12" i="21"/>
  <c r="K12" i="20"/>
  <c r="K13" i="20"/>
  <c r="K14" i="20"/>
  <c r="K15" i="20"/>
  <c r="K16" i="20"/>
  <c r="AA21" i="21"/>
  <c r="AS21" i="21"/>
  <c r="T21" i="21"/>
  <c r="T22" i="21"/>
  <c r="AA23" i="21"/>
  <c r="AS23" i="21"/>
  <c r="T23" i="21"/>
  <c r="AS25" i="21"/>
  <c r="AA25" i="21"/>
  <c r="T25" i="21"/>
  <c r="AA20" i="21"/>
  <c r="T20" i="21"/>
  <c r="AA19" i="21"/>
  <c r="AS19" i="21"/>
  <c r="T19" i="21"/>
  <c r="AA24" i="21"/>
  <c r="T24" i="21"/>
  <c r="AA26" i="21"/>
  <c r="AS26" i="21"/>
  <c r="T26" i="21"/>
  <c r="T18" i="21"/>
  <c r="AA36" i="21"/>
  <c r="AS36" i="21"/>
  <c r="T36" i="21"/>
  <c r="AS34" i="21"/>
  <c r="AA34" i="21"/>
  <c r="T34" i="21"/>
  <c r="AA28" i="21"/>
  <c r="AS28" i="21"/>
  <c r="T28" i="21"/>
  <c r="AA29" i="21"/>
  <c r="AS29" i="21"/>
  <c r="T29" i="21"/>
  <c r="AA30" i="21"/>
  <c r="AS30" i="21"/>
  <c r="T30" i="21"/>
  <c r="AA31" i="21"/>
  <c r="AS31" i="21"/>
  <c r="T31" i="21"/>
  <c r="AA32" i="21"/>
  <c r="AS32" i="21"/>
  <c r="T32" i="21"/>
  <c r="AA33" i="21"/>
  <c r="AS33" i="21"/>
  <c r="T33" i="21"/>
  <c r="AA35" i="21"/>
  <c r="AS35" i="21"/>
  <c r="T35" i="21"/>
  <c r="T27" i="21"/>
  <c r="T17" i="21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AA38" i="21"/>
  <c r="AA37" i="21"/>
  <c r="AS38" i="21"/>
  <c r="AS37" i="21"/>
  <c r="T37" i="21"/>
  <c r="K37" i="20"/>
  <c r="T38" i="21"/>
  <c r="K38" i="20"/>
  <c r="T39" i="21"/>
  <c r="K39" i="20"/>
  <c r="T40" i="21"/>
  <c r="K40" i="20"/>
  <c r="T41" i="21"/>
  <c r="K41" i="20"/>
  <c r="AA42" i="21"/>
  <c r="BE42" i="21"/>
  <c r="AY42" i="21"/>
  <c r="AS42" i="21"/>
  <c r="T42" i="21"/>
  <c r="K42" i="20"/>
  <c r="T43" i="21"/>
  <c r="K43" i="20"/>
  <c r="T44" i="21"/>
  <c r="K44" i="20"/>
  <c r="T45" i="21"/>
  <c r="K45" i="20"/>
  <c r="AS46" i="21"/>
  <c r="T46" i="21"/>
  <c r="K46" i="20"/>
  <c r="AS47" i="21"/>
  <c r="T47" i="21"/>
  <c r="K47" i="20"/>
  <c r="AS48" i="21"/>
  <c r="T48" i="21"/>
  <c r="K48" i="20"/>
  <c r="AA27" i="21"/>
  <c r="AS18" i="21"/>
  <c r="AS27" i="21"/>
  <c r="AS17" i="21"/>
  <c r="AS12" i="21"/>
  <c r="AS11" i="21"/>
  <c r="AS49" i="21"/>
  <c r="T49" i="21"/>
  <c r="K49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D13" i="21"/>
  <c r="O13" i="21"/>
  <c r="O14" i="21"/>
  <c r="D15" i="21"/>
  <c r="O15" i="21"/>
  <c r="O16" i="21"/>
  <c r="O12" i="21"/>
  <c r="Q12" i="21"/>
  <c r="H12" i="20"/>
  <c r="Q13" i="21"/>
  <c r="H13" i="20"/>
  <c r="Q14" i="21"/>
  <c r="H14" i="20"/>
  <c r="Q15" i="21"/>
  <c r="H15" i="20"/>
  <c r="Q16" i="21"/>
  <c r="H16" i="20"/>
  <c r="D36" i="21"/>
  <c r="O36" i="21"/>
  <c r="D34" i="21"/>
  <c r="O34" i="21"/>
  <c r="D28" i="21"/>
  <c r="O28" i="21"/>
  <c r="D35" i="21"/>
  <c r="O35" i="21"/>
  <c r="O29" i="21"/>
  <c r="O30" i="21"/>
  <c r="O31" i="21"/>
  <c r="O32" i="21"/>
  <c r="O27" i="21"/>
  <c r="D20" i="21"/>
  <c r="O20" i="21"/>
  <c r="D21" i="21"/>
  <c r="O21" i="21"/>
  <c r="D19" i="21"/>
  <c r="O19" i="21"/>
  <c r="O22" i="21"/>
  <c r="O23" i="21"/>
  <c r="O24" i="21"/>
  <c r="O25" i="21"/>
  <c r="O26" i="21"/>
  <c r="O18" i="21"/>
  <c r="O17" i="21"/>
  <c r="Q17" i="21"/>
  <c r="H17" i="20"/>
  <c r="Q18" i="21"/>
  <c r="H18" i="20"/>
  <c r="Q19" i="21"/>
  <c r="H19" i="20"/>
  <c r="Q20" i="21"/>
  <c r="H20" i="20"/>
  <c r="Q21" i="21"/>
  <c r="H21" i="20"/>
  <c r="Q22" i="21"/>
  <c r="H22" i="20"/>
  <c r="Q23" i="21"/>
  <c r="H23" i="20"/>
  <c r="Q24" i="21"/>
  <c r="H24" i="20"/>
  <c r="Q25" i="21"/>
  <c r="H25" i="20"/>
  <c r="Q26" i="21"/>
  <c r="H26" i="20"/>
  <c r="Q27" i="21"/>
  <c r="H27" i="20"/>
  <c r="Q28" i="21"/>
  <c r="H28" i="20"/>
  <c r="Q29" i="21"/>
  <c r="H29" i="20"/>
  <c r="Q30" i="21"/>
  <c r="H30" i="20"/>
  <c r="Q31" i="21"/>
  <c r="H31" i="20"/>
  <c r="Q32" i="21"/>
  <c r="H32" i="20"/>
  <c r="Q33" i="21"/>
  <c r="H33" i="20"/>
  <c r="Q34" i="21"/>
  <c r="H34" i="20"/>
  <c r="Q35" i="21"/>
  <c r="H35" i="20"/>
  <c r="Q36" i="21"/>
  <c r="H36" i="20"/>
  <c r="D37" i="21"/>
  <c r="O37" i="21"/>
  <c r="Q37" i="21"/>
  <c r="H37" i="20"/>
  <c r="C39" i="21"/>
  <c r="O38" i="21"/>
  <c r="Q38" i="21"/>
  <c r="H38" i="20"/>
  <c r="D39" i="21"/>
  <c r="O39" i="21"/>
  <c r="Q39" i="21"/>
  <c r="H39" i="20"/>
  <c r="O40" i="21"/>
  <c r="Q40" i="21"/>
  <c r="H40" i="20"/>
  <c r="D41" i="21"/>
  <c r="O41" i="21"/>
  <c r="Q41" i="21"/>
  <c r="H41" i="20"/>
  <c r="D42" i="21"/>
  <c r="O42" i="21"/>
  <c r="Q42" i="21"/>
  <c r="H42" i="20"/>
  <c r="D43" i="21"/>
  <c r="O43" i="21"/>
  <c r="Q43" i="21"/>
  <c r="H43" i="20"/>
  <c r="D44" i="21"/>
  <c r="O44" i="21"/>
  <c r="Q44" i="21"/>
  <c r="H44" i="20"/>
  <c r="D45" i="21"/>
  <c r="O45" i="21"/>
  <c r="Q45" i="21"/>
  <c r="H45" i="20"/>
  <c r="D46" i="21"/>
  <c r="O46" i="21"/>
  <c r="Q46" i="21"/>
  <c r="H46" i="20"/>
  <c r="O47" i="21"/>
  <c r="Q47" i="21"/>
  <c r="H47" i="20"/>
  <c r="O48" i="21"/>
  <c r="Q48" i="21"/>
  <c r="H48" i="20"/>
  <c r="H49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D27" i="21"/>
  <c r="D18" i="21"/>
  <c r="D17" i="21"/>
  <c r="D12" i="21"/>
  <c r="D11" i="21"/>
  <c r="D49" i="21"/>
  <c r="N27" i="21"/>
  <c r="N18" i="21"/>
  <c r="N17" i="21"/>
  <c r="N12" i="21"/>
  <c r="N11" i="21"/>
  <c r="N49" i="21"/>
  <c r="O49" i="21"/>
  <c r="F49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E11" i="20"/>
  <c r="O11" i="21"/>
  <c r="F11" i="20"/>
  <c r="G11" i="20"/>
  <c r="Q11" i="21"/>
  <c r="H11" i="20"/>
  <c r="I11" i="20"/>
  <c r="J11" i="20"/>
  <c r="AM27" i="21"/>
  <c r="T11" i="21"/>
  <c r="K11" i="20"/>
  <c r="D11" i="20"/>
  <c r="C11" i="20"/>
  <c r="AI42" i="21"/>
  <c r="AN42" i="21"/>
  <c r="BB42" i="21"/>
  <c r="AV42" i="21"/>
  <c r="AP42" i="21"/>
  <c r="AD42" i="21"/>
  <c r="AD41" i="21"/>
  <c r="AE43" i="21"/>
  <c r="AE44" i="21"/>
  <c r="AE45" i="21"/>
  <c r="AE41" i="21"/>
  <c r="AF41" i="21"/>
  <c r="BF42" i="21"/>
  <c r="AZ42" i="21"/>
  <c r="AT42" i="21"/>
  <c r="AH42" i="21"/>
  <c r="AC43" i="21"/>
  <c r="AH43" i="21"/>
  <c r="AC44" i="21"/>
  <c r="AH44" i="21"/>
  <c r="AC45" i="21"/>
  <c r="AH45" i="21"/>
  <c r="AH41" i="21"/>
  <c r="AI43" i="21"/>
  <c r="AI44" i="21"/>
  <c r="AI45" i="21"/>
  <c r="AI41" i="21"/>
  <c r="AJ41" i="21"/>
  <c r="AK43" i="21"/>
  <c r="AK44" i="21"/>
  <c r="AK45" i="21"/>
  <c r="AK41" i="21"/>
  <c r="AL41" i="21"/>
  <c r="AN43" i="21"/>
  <c r="AN44" i="21"/>
  <c r="AN45" i="21"/>
  <c r="AN41" i="21"/>
  <c r="AC42" i="21"/>
  <c r="AC41" i="21"/>
  <c r="C60" i="21"/>
  <c r="C59" i="21"/>
  <c r="G58" i="21"/>
  <c r="E58" i="21"/>
  <c r="C58" i="21"/>
  <c r="C57" i="21"/>
  <c r="C56" i="21"/>
  <c r="BA39" i="21"/>
  <c r="BC39" i="21"/>
  <c r="BF39" i="21"/>
  <c r="BA40" i="21"/>
  <c r="BC40" i="21"/>
  <c r="BF40" i="21"/>
  <c r="BF38" i="21"/>
  <c r="BA41" i="21"/>
  <c r="BC41" i="21"/>
  <c r="BF41" i="21"/>
  <c r="BF37" i="21"/>
  <c r="BF12" i="21"/>
  <c r="BF22" i="21"/>
  <c r="BC24" i="21"/>
  <c r="BF24" i="21"/>
  <c r="BF18" i="21"/>
  <c r="BF27" i="21"/>
  <c r="BF17" i="21"/>
  <c r="BF11" i="21"/>
  <c r="BF49" i="21"/>
  <c r="BE38" i="21"/>
  <c r="BE37" i="21"/>
  <c r="BE12" i="21"/>
  <c r="BE18" i="21"/>
  <c r="BE27" i="21"/>
  <c r="BE17" i="21"/>
  <c r="BE11" i="21"/>
  <c r="BE49" i="21"/>
  <c r="BD38" i="21"/>
  <c r="BD37" i="21"/>
  <c r="BD12" i="21"/>
  <c r="BD18" i="21"/>
  <c r="BD27" i="21"/>
  <c r="BD17" i="21"/>
  <c r="BD11" i="21"/>
  <c r="BD49" i="21"/>
  <c r="BC38" i="21"/>
  <c r="BC37" i="21"/>
  <c r="BC12" i="21"/>
  <c r="BC18" i="21"/>
  <c r="BC27" i="21"/>
  <c r="BC17" i="21"/>
  <c r="BC11" i="21"/>
  <c r="BC49" i="21"/>
  <c r="BB38" i="21"/>
  <c r="BB37" i="21"/>
  <c r="BB12" i="21"/>
  <c r="BB18" i="21"/>
  <c r="BB27" i="21"/>
  <c r="BB17" i="21"/>
  <c r="BB11" i="21"/>
  <c r="BB49" i="21"/>
  <c r="BA38" i="21"/>
  <c r="BA37" i="21"/>
  <c r="BA12" i="21"/>
  <c r="BA18" i="21"/>
  <c r="BA27" i="21"/>
  <c r="BA17" i="21"/>
  <c r="BA11" i="21"/>
  <c r="BA49" i="21"/>
  <c r="AU39" i="21"/>
  <c r="AU40" i="21"/>
  <c r="AU38" i="21"/>
  <c r="AU41" i="21"/>
  <c r="AU37" i="21"/>
  <c r="AU12" i="21"/>
  <c r="AU18" i="21"/>
  <c r="AU27" i="21"/>
  <c r="AU17" i="21"/>
  <c r="AU11" i="21"/>
  <c r="AU49" i="21"/>
  <c r="AV38" i="21"/>
  <c r="AV37" i="21"/>
  <c r="AV12" i="21"/>
  <c r="AV18" i="21"/>
  <c r="AV27" i="21"/>
  <c r="AV17" i="21"/>
  <c r="AV11" i="21"/>
  <c r="AV49" i="21"/>
  <c r="AW39" i="21"/>
  <c r="AW40" i="21"/>
  <c r="AW38" i="21"/>
  <c r="AW41" i="21"/>
  <c r="AW37" i="21"/>
  <c r="AW12" i="21"/>
  <c r="AW18" i="21"/>
  <c r="AW27" i="21"/>
  <c r="AW17" i="21"/>
  <c r="AW11" i="21"/>
  <c r="AW49" i="21"/>
  <c r="AZ49" i="21"/>
  <c r="AY38" i="21"/>
  <c r="AY37" i="21"/>
  <c r="AY12" i="21"/>
  <c r="AY18" i="21"/>
  <c r="AY27" i="21"/>
  <c r="AY17" i="21"/>
  <c r="AY11" i="21"/>
  <c r="AY49" i="21"/>
  <c r="AX38" i="21"/>
  <c r="AX37" i="21"/>
  <c r="AX12" i="21"/>
  <c r="AX18" i="21"/>
  <c r="AX27" i="21"/>
  <c r="AX17" i="21"/>
  <c r="AX11" i="21"/>
  <c r="AX49" i="21"/>
  <c r="AZ39" i="21"/>
  <c r="AT39" i="21"/>
  <c r="AZ40" i="21"/>
  <c r="AT40" i="21"/>
  <c r="AT38" i="21"/>
  <c r="AZ41" i="21"/>
  <c r="AT41" i="21"/>
  <c r="AT37" i="21"/>
  <c r="AT12" i="21"/>
  <c r="AT18" i="21"/>
  <c r="AT27" i="21"/>
  <c r="AT17" i="21"/>
  <c r="AT11" i="21"/>
  <c r="AT49" i="21"/>
  <c r="AR38" i="21"/>
  <c r="AR37" i="21"/>
  <c r="AR12" i="21"/>
  <c r="AR18" i="21"/>
  <c r="AR27" i="21"/>
  <c r="AR17" i="21"/>
  <c r="AR11" i="21"/>
  <c r="AR49" i="21"/>
  <c r="AQ12" i="21"/>
  <c r="AQ18" i="21"/>
  <c r="AQ27" i="21"/>
  <c r="AQ17" i="21"/>
  <c r="AQ11" i="21"/>
  <c r="AQ49" i="21"/>
  <c r="AP38" i="21"/>
  <c r="AP37" i="21"/>
  <c r="AP16" i="21"/>
  <c r="AP12" i="21"/>
  <c r="AP19" i="21"/>
  <c r="AP20" i="21"/>
  <c r="AP21" i="21"/>
  <c r="AP22" i="21"/>
  <c r="AP23" i="21"/>
  <c r="AP24" i="21"/>
  <c r="AP25" i="21"/>
  <c r="AP26" i="21"/>
  <c r="AP18" i="21"/>
  <c r="AP28" i="21"/>
  <c r="AP29" i="21"/>
  <c r="AP30" i="21"/>
  <c r="AP31" i="21"/>
  <c r="AP32" i="21"/>
  <c r="AP33" i="21"/>
  <c r="AP34" i="21"/>
  <c r="AP35" i="21"/>
  <c r="AP36" i="21"/>
  <c r="AP27" i="21"/>
  <c r="AP17" i="21"/>
  <c r="AP11" i="21"/>
  <c r="AP49" i="21"/>
  <c r="AO46" i="21"/>
  <c r="AO39" i="21"/>
  <c r="AO40" i="21"/>
  <c r="AO38" i="21"/>
  <c r="BA42" i="21"/>
  <c r="AU42" i="21"/>
  <c r="AO42" i="21"/>
  <c r="AU43" i="21"/>
  <c r="BA43" i="21"/>
  <c r="AO43" i="21"/>
  <c r="AU44" i="21"/>
  <c r="BA44" i="21"/>
  <c r="AO44" i="21"/>
  <c r="AU45" i="21"/>
  <c r="BA45" i="21"/>
  <c r="AO45" i="21"/>
  <c r="AO41" i="21"/>
  <c r="AO37" i="21"/>
  <c r="AO15" i="21"/>
  <c r="AO16" i="21"/>
  <c r="AO12" i="21"/>
  <c r="AO21" i="21"/>
  <c r="AO23" i="21"/>
  <c r="AO25" i="21"/>
  <c r="AO26" i="21"/>
  <c r="AO18" i="21"/>
  <c r="AO28" i="21"/>
  <c r="AO29" i="21"/>
  <c r="AO30" i="21"/>
  <c r="AO31" i="21"/>
  <c r="AO32" i="21"/>
  <c r="AO33" i="21"/>
  <c r="AO34" i="21"/>
  <c r="AO35" i="21"/>
  <c r="AO36" i="21"/>
  <c r="AO27" i="21"/>
  <c r="AO17" i="21"/>
  <c r="AO11" i="21"/>
  <c r="AO49" i="21"/>
  <c r="AI39" i="21"/>
  <c r="AI27" i="21"/>
  <c r="AJ38" i="21"/>
  <c r="AJ37" i="21"/>
  <c r="AJ18" i="21"/>
  <c r="AJ27" i="21"/>
  <c r="AJ17" i="21"/>
  <c r="AK39" i="21"/>
  <c r="AK40" i="21"/>
  <c r="AK38" i="21"/>
  <c r="AK37" i="21"/>
  <c r="AK27" i="21"/>
  <c r="AM38" i="21"/>
  <c r="AM37" i="21"/>
  <c r="AL38" i="21"/>
  <c r="AL37" i="21"/>
  <c r="AL27" i="21"/>
  <c r="AC39" i="21"/>
  <c r="AC27" i="21"/>
  <c r="AD38" i="21"/>
  <c r="AD37" i="21"/>
  <c r="AD12" i="21"/>
  <c r="AD18" i="21"/>
  <c r="AD27" i="21"/>
  <c r="AD17" i="21"/>
  <c r="AD11" i="21"/>
  <c r="AD49" i="21"/>
  <c r="AE39" i="21"/>
  <c r="AE40" i="21"/>
  <c r="AE38" i="21"/>
  <c r="AE37" i="21"/>
  <c r="AE27" i="21"/>
  <c r="AG38" i="21"/>
  <c r="AG37" i="21"/>
  <c r="AG27" i="21"/>
  <c r="AF38" i="21"/>
  <c r="AF37" i="21"/>
  <c r="AF27" i="21"/>
  <c r="AH39" i="21"/>
  <c r="AN39" i="21"/>
  <c r="AB39" i="21"/>
  <c r="AB41" i="21"/>
  <c r="Z38" i="21"/>
  <c r="Z37" i="21"/>
  <c r="Z27" i="21"/>
  <c r="Y27" i="21"/>
  <c r="X38" i="21"/>
  <c r="X37" i="21"/>
  <c r="X14" i="21"/>
  <c r="X15" i="21"/>
  <c r="X16" i="21"/>
  <c r="X12" i="21"/>
  <c r="X19" i="21"/>
  <c r="X20" i="21"/>
  <c r="X21" i="21"/>
  <c r="X22" i="21"/>
  <c r="X23" i="21"/>
  <c r="X24" i="21"/>
  <c r="X25" i="21"/>
  <c r="X26" i="21"/>
  <c r="X18" i="21"/>
  <c r="X28" i="21"/>
  <c r="X29" i="21"/>
  <c r="X30" i="21"/>
  <c r="X31" i="21"/>
  <c r="X32" i="21"/>
  <c r="X33" i="21"/>
  <c r="X34" i="21"/>
  <c r="X35" i="21"/>
  <c r="X36" i="21"/>
  <c r="X27" i="21"/>
  <c r="X17" i="21"/>
  <c r="X11" i="21"/>
  <c r="X49" i="21"/>
  <c r="W39" i="21"/>
  <c r="W42" i="21"/>
  <c r="W43" i="21"/>
  <c r="W44" i="21"/>
  <c r="W45" i="21"/>
  <c r="W41" i="21"/>
  <c r="L28" i="21"/>
  <c r="L29" i="21"/>
  <c r="L30" i="21"/>
  <c r="L27" i="21"/>
  <c r="L17" i="21"/>
  <c r="L13" i="21"/>
  <c r="L14" i="21"/>
  <c r="L12" i="21"/>
  <c r="L49" i="21"/>
  <c r="K46" i="21"/>
  <c r="K37" i="21"/>
  <c r="K39" i="21"/>
  <c r="K40" i="21"/>
  <c r="K28" i="21"/>
  <c r="K29" i="21"/>
  <c r="K30" i="21"/>
  <c r="K27" i="21"/>
  <c r="K17" i="21"/>
  <c r="K13" i="21"/>
  <c r="K12" i="21"/>
  <c r="K49" i="21"/>
  <c r="J28" i="21"/>
  <c r="J29" i="21"/>
  <c r="J30" i="21"/>
  <c r="J27" i="21"/>
  <c r="J17" i="21"/>
  <c r="J13" i="21"/>
  <c r="J12" i="21"/>
  <c r="J49" i="21"/>
  <c r="I27" i="21"/>
  <c r="I17" i="21"/>
  <c r="I12" i="21"/>
  <c r="I49" i="21"/>
  <c r="H12" i="21"/>
  <c r="H18" i="21"/>
  <c r="H27" i="21"/>
  <c r="H17" i="21"/>
  <c r="H11" i="21"/>
  <c r="G12" i="21"/>
  <c r="G18" i="21"/>
  <c r="G27" i="21"/>
  <c r="G17" i="21"/>
  <c r="G11" i="21"/>
  <c r="F27" i="21"/>
  <c r="AZ48" i="21"/>
  <c r="AO48" i="21"/>
  <c r="AN48" i="21"/>
  <c r="AH48" i="21"/>
  <c r="AZ47" i="21"/>
  <c r="AO47" i="21"/>
  <c r="AN47" i="21"/>
  <c r="AH47" i="21"/>
  <c r="AZ46" i="21"/>
  <c r="AN46" i="21"/>
  <c r="AH46" i="21"/>
  <c r="BC45" i="21"/>
  <c r="BF45" i="21"/>
  <c r="AW45" i="21"/>
  <c r="AZ45" i="21"/>
  <c r="AT45" i="21"/>
  <c r="AB45" i="21"/>
  <c r="BC44" i="21"/>
  <c r="BF44" i="21"/>
  <c r="AW44" i="21"/>
  <c r="AZ44" i="21"/>
  <c r="AT44" i="21"/>
  <c r="AB44" i="21"/>
  <c r="BC43" i="21"/>
  <c r="BF43" i="21"/>
  <c r="AW43" i="21"/>
  <c r="AZ43" i="21"/>
  <c r="AT43" i="21"/>
  <c r="AB43" i="21"/>
  <c r="AB42" i="21"/>
  <c r="Z42" i="21"/>
  <c r="X42" i="21"/>
  <c r="AZ38" i="21"/>
  <c r="K38" i="21"/>
  <c r="AZ37" i="21"/>
  <c r="AZ27" i="21"/>
  <c r="AH27" i="21"/>
  <c r="AZ24" i="21"/>
  <c r="L23" i="21"/>
  <c r="AZ22" i="21"/>
  <c r="L22" i="21"/>
  <c r="K22" i="21"/>
  <c r="J22" i="21"/>
  <c r="AZ18" i="21"/>
  <c r="AZ17" i="21"/>
  <c r="AZ12" i="21"/>
  <c r="AZ11" i="21"/>
  <c r="L11" i="21"/>
  <c r="K11" i="21"/>
  <c r="J11" i="21"/>
  <c r="I11" i="21"/>
  <c r="C69" i="15"/>
  <c r="C68" i="15"/>
  <c r="C67" i="15"/>
  <c r="C66" i="15"/>
  <c r="C65" i="15"/>
  <c r="L28" i="15"/>
  <c r="L30" i="15"/>
  <c r="L32" i="15"/>
  <c r="L27" i="15"/>
  <c r="L17" i="15"/>
  <c r="L13" i="15"/>
  <c r="L14" i="15"/>
  <c r="L12" i="15"/>
  <c r="L58" i="15"/>
  <c r="K55" i="15"/>
  <c r="K46" i="15"/>
  <c r="K48" i="15"/>
  <c r="K49" i="15"/>
  <c r="K28" i="15"/>
  <c r="K30" i="15"/>
  <c r="K32" i="15"/>
  <c r="K27" i="15"/>
  <c r="K17" i="15"/>
  <c r="K13" i="15"/>
  <c r="K12" i="15"/>
  <c r="K58" i="15"/>
  <c r="J28" i="15"/>
  <c r="J30" i="15"/>
  <c r="J32" i="15"/>
  <c r="J27" i="15"/>
  <c r="J17" i="15"/>
  <c r="J13" i="15"/>
  <c r="J12" i="15"/>
  <c r="J58" i="15"/>
  <c r="I27" i="15"/>
  <c r="I17" i="15"/>
  <c r="I12" i="15"/>
  <c r="I58" i="15"/>
  <c r="K47" i="15"/>
  <c r="L23" i="15"/>
  <c r="L22" i="15"/>
  <c r="K22" i="15"/>
  <c r="J22" i="15"/>
  <c r="G5" i="14"/>
  <c r="I5" i="14"/>
  <c r="H7" i="14"/>
  <c r="D10" i="14"/>
  <c r="C7" i="14"/>
  <c r="C10" i="14"/>
  <c r="C11" i="14"/>
  <c r="G6" i="14"/>
  <c r="G7" i="14"/>
  <c r="I7" i="14"/>
  <c r="G8" i="14"/>
  <c r="G9" i="14"/>
  <c r="G10" i="14"/>
  <c r="H10" i="14"/>
  <c r="I10" i="14"/>
  <c r="I11" i="14"/>
  <c r="H11" i="14"/>
  <c r="G11" i="14"/>
  <c r="F10" i="14"/>
  <c r="F11" i="14"/>
  <c r="E7" i="14"/>
  <c r="E10" i="14"/>
  <c r="E11" i="14"/>
  <c r="D7" i="14"/>
  <c r="D11" i="14"/>
  <c r="I9" i="14"/>
  <c r="I8" i="14"/>
  <c r="I6" i="14"/>
  <c r="AB33" i="21"/>
  <c r="V27" i="21"/>
  <c r="V17" i="21"/>
  <c r="M17" i="20"/>
  <c r="M27" i="20"/>
  <c r="M33" i="20"/>
  <c r="U27" i="21"/>
  <c r="U17" i="21"/>
  <c r="L17" i="20"/>
  <c r="L27" i="20"/>
  <c r="L33" i="20"/>
  <c r="U11" i="21"/>
  <c r="L11" i="20"/>
  <c r="V11" i="21"/>
  <c r="M11" i="20"/>
  <c r="AB27" i="21"/>
  <c r="AN27" i="21"/>
</calcChain>
</file>

<file path=xl/sharedStrings.xml><?xml version="1.0" encoding="utf-8"?>
<sst xmlns="http://schemas.openxmlformats.org/spreadsheetml/2006/main" count="904" uniqueCount="335">
  <si>
    <t>Уровень: магистратура</t>
  </si>
  <si>
    <t>Форма обучения: очная</t>
  </si>
  <si>
    <t>Наименование дисциплины</t>
  </si>
  <si>
    <t>Трудоёмкость дисциплины</t>
  </si>
  <si>
    <t>Промежуточная аттестация</t>
  </si>
  <si>
    <t>Всего</t>
  </si>
  <si>
    <t>1 семестр</t>
  </si>
  <si>
    <t>2 семестр</t>
  </si>
  <si>
    <t>3 семестр</t>
  </si>
  <si>
    <t>4 семестр</t>
  </si>
  <si>
    <t>з.е.</t>
  </si>
  <si>
    <t>ак. часы</t>
  </si>
  <si>
    <t>Дисциплины</t>
  </si>
  <si>
    <t>НИР</t>
  </si>
  <si>
    <t>учебная</t>
  </si>
  <si>
    <t>Восточные языки (дравнеармянский, арабский и др.)</t>
  </si>
  <si>
    <t xml:space="preserve">Латинская палеография </t>
  </si>
  <si>
    <t>Практикум по Латинскому языку</t>
  </si>
  <si>
    <t>Православная аскетика</t>
  </si>
  <si>
    <t>экзамен (2)</t>
  </si>
  <si>
    <t>зачет (3)</t>
  </si>
  <si>
    <t>зачет (2)</t>
  </si>
  <si>
    <t>экзамен</t>
  </si>
  <si>
    <t>лекции</t>
  </si>
  <si>
    <t>с/работа</t>
  </si>
  <si>
    <t>пр.занятия</t>
  </si>
  <si>
    <t>В том числе</t>
  </si>
  <si>
    <t>Б1.</t>
  </si>
  <si>
    <t>Б1.Б</t>
  </si>
  <si>
    <t>Б1.Б.1</t>
  </si>
  <si>
    <t>Б1.Б.2</t>
  </si>
  <si>
    <t>Б1.Б.3</t>
  </si>
  <si>
    <t>Б1.В</t>
  </si>
  <si>
    <t>Обязательные дисциплины</t>
  </si>
  <si>
    <t>Б1.В. ОД</t>
  </si>
  <si>
    <t>Дисциплины по выбору студента</t>
  </si>
  <si>
    <t>Б1.В. ОД.1</t>
  </si>
  <si>
    <t>Б1.В. ОД.2</t>
  </si>
  <si>
    <t>Б1.В. ОД.3</t>
  </si>
  <si>
    <t>Б1.В. ОД.4</t>
  </si>
  <si>
    <t>Б1.В. ДВ</t>
  </si>
  <si>
    <t>Б1.В. ДВ.1</t>
  </si>
  <si>
    <t>Б1.В. ДВ.2</t>
  </si>
  <si>
    <t>Б1.В. ДВ.3</t>
  </si>
  <si>
    <t>Б1.В. ДВ.4</t>
  </si>
  <si>
    <t>Б1.В. ДВ.5</t>
  </si>
  <si>
    <t>Б1.В. ДВ.6</t>
  </si>
  <si>
    <t>Б2.П</t>
  </si>
  <si>
    <t>Б2.П.1</t>
  </si>
  <si>
    <t>Б2.П.2</t>
  </si>
  <si>
    <t>Б2.У</t>
  </si>
  <si>
    <t>Б2.У.1</t>
  </si>
  <si>
    <t>Б2.У.2</t>
  </si>
  <si>
    <t>Б3.</t>
  </si>
  <si>
    <t>Междисциплинарный выпускной экзамен</t>
  </si>
  <si>
    <t>Выпускная квалификационная (магистерская) работа</t>
  </si>
  <si>
    <t>Объем программы магистратуры</t>
  </si>
  <si>
    <t>Индекс</t>
  </si>
  <si>
    <t>Вариативная часть</t>
  </si>
  <si>
    <t>Распределение форм промежуточнной аттестации по семестрам</t>
  </si>
  <si>
    <t xml:space="preserve">кол-во зачетов </t>
  </si>
  <si>
    <t xml:space="preserve">кол-во экзаменов </t>
  </si>
  <si>
    <t>всего форм промежуточной аттестации</t>
  </si>
  <si>
    <t>кол-во форм промежуточной аттестации в год</t>
  </si>
  <si>
    <t xml:space="preserve">Срок обучения: 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</si>
  <si>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Месяц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</si>
  <si>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</si>
  <si>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</si>
  <si>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</si>
  <si>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</si>
  <si>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</si>
  <si>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</si>
  <si>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</si>
  <si>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</si>
  <si>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</si>
  <si>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</si>
  <si>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</si>
  <si>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</si>
  <si>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</si>
  <si>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</si>
  <si>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</si>
  <si>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</si>
  <si>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</si>
  <si>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</si>
  <si>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</si>
  <si>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</si>
  <si>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даты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</si>
  <si>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</si>
  <si>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</si>
  <si>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</si>
  <si>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</si>
  <si>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</si>
  <si>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</si>
  <si>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</si>
  <si>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</si>
  <si>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</si>
  <si>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</si>
  <si>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</si>
  <si>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</si>
  <si>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</si>
  <si>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</si>
  <si>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</si>
  <si>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</si>
  <si>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</si>
  <si>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</si>
  <si>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</si>
  <si>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</si>
  <si>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</si>
  <si>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</si>
  <si>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</si>
  <si>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</si>
  <si>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</si>
  <si>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</si>
  <si>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</si>
  <si>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</si>
  <si>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</si>
  <si>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</si>
  <si>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</si>
  <si>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</si>
  <si>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</si>
  <si>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</si>
  <si>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</si>
  <si>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</si>
  <si>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</si>
  <si>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</si>
  <si>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</si>
  <si>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</si>
  <si>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</si>
  <si>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</si>
  <si>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</si>
  <si>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</si>
  <si>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</si>
  <si>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</si>
  <si>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</si>
  <si>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</si>
  <si>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</si>
  <si>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</si>
  <si>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</si>
  <si>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</si>
  <si>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</si>
  <si>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</si>
  <si>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</si>
  <si>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</si>
  <si>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</si>
  <si>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</si>
  <si>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</si>
  <si>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</si>
  <si>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</si>
  <si>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</si>
  <si>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</si>
  <si>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</si>
  <si>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</si>
  <si>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</si>
  <si>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</si>
  <si>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</si>
  <si>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</si>
  <si>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</si>
  <si>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</si>
  <si>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</si>
  <si>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</si>
  <si>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</si>
  <si>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Iкурс</t>
  </si>
  <si>
    <t>К</t>
  </si>
  <si>
    <t>Б</t>
  </si>
  <si>
    <t>II  курс</t>
  </si>
  <si>
    <t>П</t>
  </si>
  <si>
    <t>Г</t>
  </si>
  <si>
    <t>Н</t>
  </si>
  <si>
    <t>теоретическое обучение</t>
  </si>
  <si>
    <t>богослужебная практика</t>
  </si>
  <si>
    <t>Э</t>
  </si>
  <si>
    <t>экзаменационная сессия</t>
  </si>
  <si>
    <t>педагогическая практика</t>
  </si>
  <si>
    <t>каникулы</t>
  </si>
  <si>
    <t>научно-исследовательская практика</t>
  </si>
  <si>
    <t>итоговая аттестация</t>
  </si>
  <si>
    <t>Базовая часть</t>
  </si>
  <si>
    <t>История Древнего Востока</t>
  </si>
  <si>
    <t>Библия и естествознание: обзор актуальных проблем</t>
  </si>
  <si>
    <t>Библейское богословие</t>
  </si>
  <si>
    <t>История Греко-Римского мира</t>
  </si>
  <si>
    <t>Исагогика Священного Писания Ветхого и Нового Завета</t>
  </si>
  <si>
    <t>Текстология Священного Писания Ветхого и Нового Завета</t>
  </si>
  <si>
    <t>Герменевтика Священного Писания</t>
  </si>
  <si>
    <t>Арамейский язык</t>
  </si>
  <si>
    <t>Библейская археология Ветхого и Нового Завета</t>
  </si>
  <si>
    <t>История и теория перевода</t>
  </si>
  <si>
    <t>Современный иностранный язык</t>
  </si>
  <si>
    <t>Педагогика высшей школы</t>
  </si>
  <si>
    <t>экзамен (1)</t>
  </si>
  <si>
    <t>производственная практика</t>
  </si>
  <si>
    <t>зачет (4)</t>
  </si>
  <si>
    <t>Б1.В. ОД.5</t>
  </si>
  <si>
    <t>Б1.В. ОД.6</t>
  </si>
  <si>
    <t>Б1.В. ОД.7</t>
  </si>
  <si>
    <t>Б1.В. ОД.8</t>
  </si>
  <si>
    <t>Б1.В. ДВ.7</t>
  </si>
  <si>
    <t>Б1.В. ДВ.8</t>
  </si>
  <si>
    <t>Б1.В. ДВ.9</t>
  </si>
  <si>
    <t>Арамейский язык таргумов</t>
  </si>
  <si>
    <t>Компаративное чтение и текстуальный анализ Масоретского текста Ветхого Завета и Септуагинты</t>
  </si>
  <si>
    <t>Экзегетика Священного Писания Нового Завета</t>
  </si>
  <si>
    <t>Экзегетика Священного Писания Ветхого Завета</t>
  </si>
  <si>
    <t>История святоотеческой экзегезы</t>
  </si>
  <si>
    <t>зачет (1)</t>
  </si>
  <si>
    <t>1 день в неделю учебная практика/НИР</t>
  </si>
  <si>
    <t>3 дня в неделю учебная практика/НИР</t>
  </si>
  <si>
    <t>зачет (2,4)</t>
  </si>
  <si>
    <t>Б2</t>
  </si>
  <si>
    <t xml:space="preserve">Практика (вариативная часть)                                                                            </t>
  </si>
  <si>
    <t>Греко-еврейская литература эллинистического периода</t>
  </si>
  <si>
    <t>История библейской критики Ветхого и Нового Завета</t>
  </si>
  <si>
    <t>зач (1), экзам (4)</t>
  </si>
  <si>
    <t>История Мидо-Персидского мира</t>
  </si>
  <si>
    <t>Сирийский язык</t>
  </si>
  <si>
    <t>Экзегетика арамейских таргумов</t>
  </si>
  <si>
    <t>Экзегетика неканонических книг Нового Завета</t>
  </si>
  <si>
    <t>Таргумическая литература периода Второго Храма</t>
  </si>
  <si>
    <t>Палеография</t>
  </si>
  <si>
    <t>Археологическая</t>
  </si>
  <si>
    <t>Текстологическая</t>
  </si>
  <si>
    <t>Б2.У.3</t>
  </si>
  <si>
    <t>Б2.У.4</t>
  </si>
  <si>
    <t>1 день НИР</t>
  </si>
  <si>
    <t>экзамен (3)</t>
  </si>
  <si>
    <t>зачет(2,4)</t>
  </si>
  <si>
    <t>время на проведение экзаменов</t>
  </si>
  <si>
    <t>время на освоение дисциплины</t>
  </si>
  <si>
    <t>объем контактной работы</t>
  </si>
  <si>
    <t>процент контактной работы</t>
  </si>
  <si>
    <t>объем лекционных занятий</t>
  </si>
  <si>
    <t>процент лекционных занятий</t>
  </si>
  <si>
    <t>объем практ. занятий</t>
  </si>
  <si>
    <t>объем сам.работы</t>
  </si>
  <si>
    <t>всего</t>
  </si>
  <si>
    <t>1 курс</t>
  </si>
  <si>
    <t>2 курс</t>
  </si>
  <si>
    <t>время на экзамен</t>
  </si>
  <si>
    <t>контактная работа</t>
  </si>
  <si>
    <t>самостоятельная</t>
  </si>
  <si>
    <t>лекционные</t>
  </si>
  <si>
    <t>практические</t>
  </si>
  <si>
    <t>2 семестр, 16 недель</t>
  </si>
  <si>
    <t>3 семестр, 15 недель</t>
  </si>
  <si>
    <t>4 семестр, 15 недель</t>
  </si>
  <si>
    <t xml:space="preserve">зачет (2),экзамен(3)     </t>
  </si>
  <si>
    <t>э</t>
  </si>
  <si>
    <t>пятница</t>
  </si>
  <si>
    <t>суббота</t>
  </si>
  <si>
    <t>четверг</t>
  </si>
  <si>
    <t>2 пары</t>
  </si>
  <si>
    <t>3 пары</t>
  </si>
  <si>
    <t>4 пары</t>
  </si>
  <si>
    <t>практика</t>
  </si>
  <si>
    <t>неучебн.</t>
  </si>
  <si>
    <t>примерное распределение "практика/лекции" по дням недели</t>
  </si>
  <si>
    <t>профиль "Библеистика"</t>
  </si>
  <si>
    <t>БЮДЖЕТ ВРЕМЕНИ</t>
  </si>
  <si>
    <t>Курс</t>
  </si>
  <si>
    <t xml:space="preserve">Семестр </t>
  </si>
  <si>
    <t>Кол-во уч.недель</t>
  </si>
  <si>
    <t>Кол-во недель практики</t>
  </si>
  <si>
    <t>Кол-во недель экз. сессии</t>
  </si>
  <si>
    <t>Кол-во недель ИА</t>
  </si>
  <si>
    <t>Всего недель учебного времени</t>
  </si>
  <si>
    <t>Кол-во недель каникул</t>
  </si>
  <si>
    <t>ИТОГО</t>
  </si>
  <si>
    <t>ВСЕГО</t>
  </si>
  <si>
    <t>Основной образовательной программы высшего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направлению подготовки 48.04.01 Теология (уровень магистратура), профиль "Библеистика"</t>
  </si>
  <si>
    <t>ИТОГО (магистратура)</t>
  </si>
  <si>
    <t xml:space="preserve">Религиозная организация — духовная образовательная организация высшего образования
</t>
  </si>
  <si>
    <t>«МОСКОВСКАЯ ДУХОВНАЯ АКАДЕМИЯ РУССКОЙ ПРАВОСЛАВНОЙ ЦЕРКВИ»</t>
  </si>
  <si>
    <t>А</t>
  </si>
  <si>
    <t>археологическая практика</t>
  </si>
  <si>
    <t>нед</t>
  </si>
  <si>
    <t>3 дня в нед.НИР, богосл.</t>
  </si>
  <si>
    <t>3 дня в неделю НИР, богос.по праздн.</t>
  </si>
  <si>
    <t>3 дня в неделю НИР, богосл.</t>
  </si>
  <si>
    <r>
      <rPr>
        <b/>
        <sz val="14"/>
        <color theme="1"/>
        <rFont val="Times New Roman"/>
        <family val="1"/>
        <charset val="204"/>
      </rPr>
      <t xml:space="preserve"> Календарный учебный график
Основной образовательной программы по направлению подготовки 48.04.01 Теология,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</rPr>
      <t xml:space="preserve">
</t>
    </r>
  </si>
  <si>
    <t xml:space="preserve"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</si>
  <si>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>Религиозная организация — духовная образовательная организация высшего образования
«МОСКОВСКАЯ ДУХОВНАЯ АКАДЕМИЯ РУССКОЙ ПРАВОСЛАВНОЙ ЦЕРКВИ»</t>
    </r>
    <r>
      <rPr>
        <sz val="14"/>
        <color theme="1"/>
        <rFont val="Times New Roman"/>
      </rPr>
      <t xml:space="preserve">
</t>
    </r>
  </si>
  <si>
    <t>УТВЕРЖДАЮ
Ректор 
Московской духовной академии
архиепископ Верейский
___________________________
«___» ____________ 2015г.</t>
  </si>
  <si>
    <t xml:space="preserve">Принято на заседании 
Ученого совета  
Московской духовной академии 
протокол № ________
от  «___»___________ 2015 г. </t>
  </si>
  <si>
    <t>УТВЕРЖДАЮ
Ректор  
Московской духовной академии
архиепископ Верейский
_____________________
«____» _________2015 г.</t>
  </si>
  <si>
    <t>Итоговая аттестация (базовая часть)</t>
  </si>
  <si>
    <t>Принято на заседании 
Ученого совета
Московской духовной академии 
протокол № ________
от  «___» ____________ 2015 г.</t>
  </si>
  <si>
    <t>1 семестр, 17,5 недель</t>
  </si>
  <si>
    <t>Б1.Б.4</t>
  </si>
  <si>
    <t>Компаративное чтение и текстуальный анализ Масоретского текста Ветхого Завета и Пешиты</t>
  </si>
  <si>
    <r>
      <rPr>
        <b/>
        <sz val="14"/>
        <color theme="1"/>
        <rFont val="Times New Roman"/>
        <family val="1"/>
        <charset val="204"/>
      </rPr>
      <t xml:space="preserve">профиль "Библеистика"   </t>
    </r>
    <r>
      <rPr>
        <sz val="14"/>
        <color theme="1"/>
        <rFont val="Times New Roman"/>
      </rPr>
      <t xml:space="preserve">                                           Срок обучения: 2 года</t>
    </r>
  </si>
  <si>
    <r>
      <rPr>
        <b/>
        <sz val="14"/>
        <color theme="1"/>
        <rFont val="Times New Roman"/>
        <family val="1"/>
        <charset val="204"/>
      </rPr>
      <t xml:space="preserve">по направлению подготовки 48.04.01 Теология,   </t>
    </r>
    <r>
      <rPr>
        <sz val="14"/>
        <color theme="1"/>
        <rFont val="Times New Roman"/>
      </rPr>
      <t xml:space="preserve">                       Уровень: магистратура</t>
    </r>
  </si>
  <si>
    <t>Сирийский язык Пешиты</t>
  </si>
  <si>
    <t>Святоотеческая экзегеза</t>
  </si>
  <si>
    <t>История таргумического жанра</t>
  </si>
  <si>
    <r>
      <rPr>
        <b/>
        <sz val="14"/>
        <color theme="1"/>
        <rFont val="Times New Roman"/>
        <family val="1"/>
        <charset val="204"/>
      </rPr>
      <t xml:space="preserve">профиль "Библеистика"   </t>
    </r>
    <r>
      <rPr>
        <sz val="14"/>
        <color theme="1"/>
        <rFont val="Times New Roman"/>
      </rPr>
      <t xml:space="preserve">                                        Срок обучения: 2 года</t>
    </r>
  </si>
  <si>
    <r>
      <rPr>
        <b/>
        <sz val="14"/>
        <color theme="1"/>
        <rFont val="Times New Roman"/>
        <family val="1"/>
        <charset val="204"/>
      </rPr>
      <t xml:space="preserve">по направлению подготовки 48.04.01 Теология,   </t>
    </r>
    <r>
      <rPr>
        <sz val="14"/>
        <color theme="1"/>
        <rFont val="Times New Roman"/>
      </rPr>
      <t xml:space="preserve">                   Уровень: магистратура</t>
    </r>
  </si>
  <si>
    <t>понедельник</t>
  </si>
  <si>
    <t>вторник</t>
  </si>
  <si>
    <t>среда</t>
  </si>
  <si>
    <t xml:space="preserve"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</si>
  <si>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 xml:space="preserve">профиль "Библеистика"   </t>
    </r>
    <r>
      <rPr>
        <sz val="14"/>
        <color theme="1"/>
        <rFont val="Times New Roman"/>
      </rPr>
      <t xml:space="preserve">                                       Срок обучения: 2 года</t>
    </r>
  </si>
  <si>
    <t xml:space="preserve">Принято на заседании 
Ученого совета
Московской Духовной Академии 
протокол № ________
от  «___» ____________ 2015 г. 
</t>
  </si>
  <si>
    <t>УТВЕРЖДАЮ
Ректор 
Московской Духовной Академии
архиепископ Верейский
___________________________
«___» ____________ 2015г.</t>
  </si>
  <si>
    <t>УЧЕБНЫЙ ПЛАН                                                                                                                                                                                                                по направлению подготовки 48.04.01 Теология,                                                                                                                                                                                                     профиль "Библеистика"</t>
  </si>
  <si>
    <t>Срок обучения: 2 года</t>
  </si>
  <si>
    <t>понед.</t>
  </si>
  <si>
    <t>вторн.</t>
  </si>
  <si>
    <t>сред.</t>
  </si>
  <si>
    <t>экзамен (4)</t>
  </si>
  <si>
    <t>Б1.В.ОД.4</t>
  </si>
  <si>
    <t>Б1.В.ОД.5</t>
  </si>
  <si>
    <t>Б1.В.ОД.6</t>
  </si>
  <si>
    <t>палеографическая практика</t>
  </si>
  <si>
    <t>время на экзам</t>
  </si>
  <si>
    <t>самостоят</t>
  </si>
  <si>
    <t>лекц</t>
  </si>
  <si>
    <t>практ</t>
  </si>
  <si>
    <t>текстологическая практика</t>
  </si>
  <si>
    <t>учебная практика</t>
  </si>
  <si>
    <t xml:space="preserve">зачет (2),     экзамен (3)     </t>
  </si>
  <si>
    <t>зачет (2, 4)</t>
  </si>
  <si>
    <t>зачет (1),     экзамен (4)</t>
  </si>
  <si>
    <t>Итоговая аттестация      (базовая часть)</t>
  </si>
  <si>
    <t>Итоговая аттестация     (базовая часть)</t>
  </si>
  <si>
    <t>время на провед экзам</t>
  </si>
  <si>
    <t>время на освоен дисцип</t>
  </si>
  <si>
    <t>объем контакт работы</t>
  </si>
  <si>
    <t>процент контакт работы</t>
  </si>
  <si>
    <t>процент лекц занятий</t>
  </si>
  <si>
    <t>объем лекц занятий</t>
  </si>
  <si>
    <t>объем практ занятий</t>
  </si>
  <si>
    <t>объем самост работы</t>
  </si>
  <si>
    <t>Трудоёмкость дисцип всего</t>
  </si>
  <si>
    <t>Религиозная организация — духовная образовательная организация высшего образования
«МОСКОВСКАЯ ДУХОВНАЯ АКАДЕМИЯ РУССКОЙ ПРАВОСЛАВНОЙ ЦЕРКВИ»</t>
  </si>
  <si>
    <t>Современные философские течения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</si>
</sst>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.1"/>
      <color theme="10"/>
      <name val="Calibri"/>
      <family val="2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</font>
    <font>
      <sz val="14"/>
      <color theme="1"/>
      <name val="Times New Roman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</font>
    <font>
      <sz val="14"/>
      <color theme="1"/>
      <name val="Calibri"/>
      <family val="2"/>
      <charset val="204"/>
      <scheme val="minor"/>
    </font>
    <font>
      <u/>
      <sz val="11"/>
      <color theme="1"/>
      <name val="Times New Roman"/>
    </font>
    <font>
      <i/>
      <sz val="12"/>
      <color theme="1"/>
      <name val="Times New Roman"/>
    </font>
    <font>
      <i/>
      <sz val="12"/>
      <name val="Times New Roman"/>
    </font>
    <font>
      <sz val="9"/>
      <color theme="1"/>
      <name val="Times New Roman"/>
    </font>
    <font>
      <sz val="8"/>
      <color theme="1"/>
      <name val="Times New Roman"/>
    </font>
    <font>
      <i/>
      <sz val="8"/>
      <color theme="1"/>
      <name val="Times New Roman"/>
    </font>
    <font>
      <sz val="7"/>
      <color theme="1"/>
      <name val="Times New Roman"/>
    </font>
    <font>
      <b/>
      <sz val="9"/>
      <color theme="1"/>
      <name val="Times New Roman"/>
    </font>
    <font>
      <b/>
      <i/>
      <sz val="9"/>
      <color theme="1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0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3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17">
    <xf numFmtId="0" fontId="0" fillId="0" borderId="0" xfId="0"/>
    <xf numFmtId="0" fontId="0" fillId="0" borderId="0" xfId="0" applyAlignment="1">
      <alignment wrapText="1"/>
    </xf>
    <xf numFmtId="49" fontId="6" fillId="0" borderId="0" xfId="1" applyNumberFormat="1" applyFont="1" applyFill="1" applyBorder="1" applyAlignment="1" applyProtection="1">
      <alignment horizontal="left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top" textRotation="1"/>
    </xf>
    <xf numFmtId="0" fontId="7" fillId="0" borderId="0" xfId="2" applyFont="1" applyBorder="1"/>
    <xf numFmtId="0" fontId="12" fillId="0" borderId="0" xfId="2" applyFont="1"/>
    <xf numFmtId="0" fontId="2" fillId="0" borderId="0" xfId="2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/>
    <xf numFmtId="0" fontId="18" fillId="0" borderId="0" xfId="0" applyFont="1"/>
    <xf numFmtId="0" fontId="18" fillId="0" borderId="0" xfId="0" applyFont="1" applyAlignment="1">
      <alignment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textRotation="90"/>
    </xf>
    <xf numFmtId="0" fontId="20" fillId="0" borderId="3" xfId="2" applyFont="1" applyBorder="1" applyAlignment="1">
      <alignment horizontal="center" textRotation="90"/>
    </xf>
    <xf numFmtId="0" fontId="21" fillId="7" borderId="4" xfId="2" applyNumberFormat="1" applyFont="1" applyFill="1" applyBorder="1" applyAlignment="1" applyProtection="1">
      <alignment horizontal="center" vertical="center" textRotation="90"/>
      <protection locked="0"/>
    </xf>
    <xf numFmtId="0" fontId="21" fillId="7" borderId="5" xfId="2" applyNumberFormat="1" applyFont="1" applyFill="1" applyBorder="1" applyAlignment="1" applyProtection="1">
      <alignment horizontal="center" vertical="center" textRotation="90"/>
      <protection locked="0"/>
    </xf>
    <xf numFmtId="0" fontId="22" fillId="0" borderId="3" xfId="2" applyFont="1" applyBorder="1" applyAlignment="1">
      <alignment horizontal="center" textRotation="90" wrapText="1"/>
    </xf>
    <xf numFmtId="0" fontId="21" fillId="7" borderId="4" xfId="2" applyNumberFormat="1" applyFont="1" applyFill="1" applyBorder="1" applyAlignment="1" applyProtection="1">
      <alignment horizontal="center" vertical="center"/>
      <protection locked="0"/>
    </xf>
    <xf numFmtId="0" fontId="21" fillId="7" borderId="5" xfId="2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Alignment="1">
      <alignment horizontal="center" vertical="top" wrapText="1"/>
    </xf>
    <xf numFmtId="0" fontId="18" fillId="0" borderId="0" xfId="2" applyFont="1"/>
    <xf numFmtId="0" fontId="18" fillId="0" borderId="0" xfId="2" applyFont="1" applyAlignment="1">
      <alignment vertical="top" wrapText="1"/>
    </xf>
    <xf numFmtId="0" fontId="18" fillId="0" borderId="0" xfId="2" applyFont="1" applyBorder="1" applyAlignment="1"/>
    <xf numFmtId="0" fontId="18" fillId="0" borderId="0" xfId="2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1" fillId="3" borderId="5" xfId="0" applyFont="1" applyFill="1" applyBorder="1"/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7" fillId="3" borderId="23" xfId="0" applyFont="1" applyFill="1" applyBorder="1" applyAlignment="1">
      <alignment horizontal="center" vertical="center" wrapText="1"/>
    </xf>
    <xf numFmtId="1" fontId="7" fillId="2" borderId="23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1" fontId="16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9" fillId="3" borderId="23" xfId="1" applyNumberFormat="1" applyFont="1" applyFill="1" applyBorder="1" applyAlignment="1" applyProtection="1">
      <alignment horizontal="left" vertical="center" wrapText="1"/>
    </xf>
    <xf numFmtId="1" fontId="8" fillId="3" borderId="23" xfId="0" applyNumberFormat="1" applyFont="1" applyFill="1" applyBorder="1" applyAlignment="1">
      <alignment horizontal="center" vertical="center" wrapText="1"/>
    </xf>
    <xf numFmtId="1" fontId="1" fillId="3" borderId="23" xfId="0" applyNumberFormat="1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left" vertical="center" wrapText="1"/>
    </xf>
    <xf numFmtId="49" fontId="23" fillId="2" borderId="33" xfId="1" applyNumberFormat="1" applyFont="1" applyFill="1" applyBorder="1" applyAlignment="1" applyProtection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1" fontId="7" fillId="4" borderId="33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1" fontId="17" fillId="2" borderId="8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0" fillId="3" borderId="1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32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22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" fillId="0" borderId="3" xfId="0" applyFont="1" applyBorder="1" applyAlignment="1"/>
    <xf numFmtId="0" fontId="1" fillId="3" borderId="23" xfId="0" applyFont="1" applyFill="1" applyBorder="1"/>
    <xf numFmtId="0" fontId="1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3" borderId="4" xfId="0" applyFont="1" applyFill="1" applyBorder="1"/>
    <xf numFmtId="0" fontId="1" fillId="13" borderId="7" xfId="0" applyFont="1" applyFill="1" applyBorder="1"/>
    <xf numFmtId="0" fontId="3" fillId="0" borderId="0" xfId="0" applyFont="1" applyBorder="1" applyAlignment="1">
      <alignment horizontal="center" vertical="center"/>
    </xf>
    <xf numFmtId="0" fontId="2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1" fontId="7" fillId="2" borderId="33" xfId="0" applyNumberFormat="1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17" borderId="22" xfId="0" applyFont="1" applyFill="1" applyBorder="1" applyAlignment="1">
      <alignment horizontal="center" vertical="center" wrapText="1"/>
    </xf>
    <xf numFmtId="0" fontId="12" fillId="18" borderId="22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20" borderId="22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13" borderId="23" xfId="0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1" fontId="2" fillId="16" borderId="23" xfId="0" applyNumberFormat="1" applyFont="1" applyFill="1" applyBorder="1" applyAlignment="1">
      <alignment horizontal="center" vertical="center"/>
    </xf>
    <xf numFmtId="1" fontId="2" fillId="16" borderId="30" xfId="0" applyNumberFormat="1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0" fontId="2" fillId="17" borderId="23" xfId="0" applyFont="1" applyFill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/>
    </xf>
    <xf numFmtId="0" fontId="2" fillId="18" borderId="29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0" fontId="2" fillId="18" borderId="30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13" borderId="4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1" fontId="2" fillId="16" borderId="4" xfId="0" applyNumberFormat="1" applyFont="1" applyFill="1" applyBorder="1" applyAlignment="1">
      <alignment horizontal="center" vertical="center"/>
    </xf>
    <xf numFmtId="1" fontId="2" fillId="16" borderId="5" xfId="0" applyNumberFormat="1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1" fillId="5" borderId="8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1" fontId="2" fillId="16" borderId="7" xfId="0" applyNumberFormat="1" applyFont="1" applyFill="1" applyBorder="1" applyAlignment="1">
      <alignment horizontal="center" vertical="center"/>
    </xf>
    <xf numFmtId="1" fontId="2" fillId="16" borderId="8" xfId="0" applyNumberFormat="1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18" borderId="7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2" fillId="19" borderId="8" xfId="0" applyFont="1" applyFill="1" applyBorder="1" applyAlignment="1">
      <alignment horizontal="center" vertical="center"/>
    </xf>
    <xf numFmtId="0" fontId="2" fillId="20" borderId="6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1" fontId="17" fillId="2" borderId="44" xfId="0" applyNumberFormat="1" applyFont="1" applyFill="1" applyBorder="1" applyAlignment="1">
      <alignment horizontal="center" vertical="center"/>
    </xf>
    <xf numFmtId="1" fontId="17" fillId="2" borderId="17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5" borderId="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/>
    </xf>
    <xf numFmtId="1" fontId="2" fillId="16" borderId="26" xfId="0" applyNumberFormat="1" applyFont="1" applyFill="1" applyBorder="1" applyAlignment="1">
      <alignment horizontal="center" vertical="center"/>
    </xf>
    <xf numFmtId="0" fontId="2" fillId="16" borderId="3" xfId="0" applyFont="1" applyFill="1" applyBorder="1"/>
    <xf numFmtId="0" fontId="2" fillId="18" borderId="4" xfId="0" applyFont="1" applyFill="1" applyBorder="1"/>
    <xf numFmtId="0" fontId="2" fillId="20" borderId="3" xfId="0" applyFont="1" applyFill="1" applyBorder="1"/>
    <xf numFmtId="0" fontId="2" fillId="20" borderId="4" xfId="0" applyFont="1" applyFill="1" applyBorder="1"/>
    <xf numFmtId="0" fontId="2" fillId="18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1" fontId="2" fillId="16" borderId="22" xfId="0" applyNumberFormat="1" applyFont="1" applyFill="1" applyBorder="1" applyAlignment="1">
      <alignment horizontal="center" vertical="center"/>
    </xf>
    <xf numFmtId="1" fontId="2" fillId="16" borderId="37" xfId="0" applyNumberFormat="1" applyFont="1" applyFill="1" applyBorder="1" applyAlignment="1">
      <alignment horizontal="center" vertical="center"/>
    </xf>
    <xf numFmtId="0" fontId="2" fillId="17" borderId="27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/>
    </xf>
    <xf numFmtId="0" fontId="2" fillId="18" borderId="37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1" fontId="4" fillId="16" borderId="23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1" fontId="4" fillId="16" borderId="4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Border="1"/>
    <xf numFmtId="0" fontId="25" fillId="0" borderId="5" xfId="0" applyFont="1" applyBorder="1"/>
    <xf numFmtId="0" fontId="2" fillId="0" borderId="4" xfId="0" applyFont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1" fontId="4" fillId="16" borderId="22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16" borderId="4" xfId="0" applyFont="1" applyFill="1" applyBorder="1"/>
    <xf numFmtId="0" fontId="2" fillId="17" borderId="4" xfId="0" applyFont="1" applyFill="1" applyBorder="1"/>
    <xf numFmtId="0" fontId="2" fillId="19" borderId="4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5" borderId="25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8" borderId="28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" fontId="4" fillId="4" borderId="33" xfId="0" applyNumberFormat="1" applyFont="1" applyFill="1" applyBorder="1" applyAlignment="1">
      <alignment horizontal="center" vertical="center"/>
    </xf>
    <xf numFmtId="1" fontId="4" fillId="4" borderId="34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14" xfId="0" applyFont="1" applyBorder="1"/>
    <xf numFmtId="0" fontId="2" fillId="0" borderId="5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top" wrapText="1"/>
    </xf>
    <xf numFmtId="0" fontId="2" fillId="0" borderId="53" xfId="0" applyFont="1" applyBorder="1"/>
    <xf numFmtId="0" fontId="2" fillId="13" borderId="15" xfId="0" applyFont="1" applyFill="1" applyBorder="1"/>
    <xf numFmtId="0" fontId="12" fillId="5" borderId="4" xfId="0" applyFont="1" applyFill="1" applyBorder="1" applyAlignment="1">
      <alignment horizontal="center" vertical="center"/>
    </xf>
    <xf numFmtId="0" fontId="2" fillId="0" borderId="54" xfId="0" applyFont="1" applyBorder="1"/>
    <xf numFmtId="0" fontId="2" fillId="13" borderId="22" xfId="0" applyFont="1" applyFill="1" applyBorder="1"/>
    <xf numFmtId="0" fontId="2" fillId="13" borderId="4" xfId="0" applyFont="1" applyFill="1" applyBorder="1"/>
    <xf numFmtId="0" fontId="2" fillId="5" borderId="7" xfId="0" applyFont="1" applyFill="1" applyBorder="1"/>
    <xf numFmtId="0" fontId="2" fillId="9" borderId="5" xfId="0" applyFont="1" applyFill="1" applyBorder="1"/>
    <xf numFmtId="0" fontId="12" fillId="13" borderId="4" xfId="0" applyFont="1" applyFill="1" applyBorder="1" applyAlignment="1">
      <alignment horizontal="center" vertical="center"/>
    </xf>
    <xf numFmtId="0" fontId="2" fillId="13" borderId="3" xfId="0" applyFont="1" applyFill="1" applyBorder="1"/>
    <xf numFmtId="0" fontId="2" fillId="5" borderId="4" xfId="0" applyFont="1" applyFill="1" applyBorder="1"/>
    <xf numFmtId="0" fontId="2" fillId="0" borderId="55" xfId="0" applyFont="1" applyBorder="1"/>
    <xf numFmtId="0" fontId="2" fillId="13" borderId="7" xfId="0" applyFont="1" applyFill="1" applyBorder="1"/>
    <xf numFmtId="0" fontId="2" fillId="9" borderId="8" xfId="0" applyFont="1" applyFill="1" applyBorder="1"/>
    <xf numFmtId="0" fontId="7" fillId="3" borderId="15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/>
    </xf>
    <xf numFmtId="49" fontId="9" fillId="3" borderId="15" xfId="1" applyNumberFormat="1" applyFont="1" applyFill="1" applyBorder="1" applyAlignment="1" applyProtection="1">
      <alignment horizontal="left" vertical="center" wrapText="1"/>
    </xf>
    <xf numFmtId="49" fontId="9" fillId="3" borderId="7" xfId="1" applyNumberFormat="1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/>
    </xf>
    <xf numFmtId="1" fontId="10" fillId="3" borderId="15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5" borderId="2" xfId="0" applyFont="1" applyFill="1" applyBorder="1"/>
    <xf numFmtId="0" fontId="2" fillId="5" borderId="5" xfId="0" applyFont="1" applyFill="1" applyBorder="1"/>
    <xf numFmtId="0" fontId="1" fillId="21" borderId="4" xfId="0" applyFont="1" applyFill="1" applyBorder="1"/>
    <xf numFmtId="0" fontId="1" fillId="21" borderId="7" xfId="0" applyFont="1" applyFill="1" applyBorder="1"/>
    <xf numFmtId="0" fontId="1" fillId="21" borderId="5" xfId="0" applyFont="1" applyFill="1" applyBorder="1"/>
    <xf numFmtId="0" fontId="1" fillId="21" borderId="8" xfId="0" applyFont="1" applyFill="1" applyBorder="1"/>
    <xf numFmtId="0" fontId="12" fillId="3" borderId="4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" fontId="7" fillId="4" borderId="31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49" fontId="9" fillId="3" borderId="11" xfId="1" applyNumberFormat="1" applyFont="1" applyFill="1" applyBorder="1" applyAlignment="1" applyProtection="1">
      <alignment horizontal="left" vertical="center" wrapText="1"/>
    </xf>
    <xf numFmtId="49" fontId="27" fillId="2" borderId="11" xfId="1" applyNumberFormat="1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2" borderId="44" xfId="0" applyNumberFormat="1" applyFont="1" applyFill="1" applyBorder="1" applyAlignment="1">
      <alignment horizontal="center" vertical="center"/>
    </xf>
    <xf numFmtId="1" fontId="25" fillId="3" borderId="3" xfId="0" applyNumberFormat="1" applyFont="1" applyFill="1" applyBorder="1" applyAlignment="1">
      <alignment horizontal="center" vertical="center"/>
    </xf>
    <xf numFmtId="1" fontId="25" fillId="3" borderId="4" xfId="0" applyNumberFormat="1" applyFont="1" applyFill="1" applyBorder="1" applyAlignment="1">
      <alignment horizontal="center" vertical="center"/>
    </xf>
    <xf numFmtId="1" fontId="25" fillId="3" borderId="5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>
      <alignment horizontal="center" vertical="center"/>
    </xf>
    <xf numFmtId="0" fontId="1" fillId="0" borderId="18" xfId="2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1" fillId="0" borderId="14" xfId="2" applyFont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Fill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8" fillId="3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horizontal="left" vertical="center" wrapText="1"/>
    </xf>
    <xf numFmtId="0" fontId="29" fillId="0" borderId="3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/>
    </xf>
    <xf numFmtId="0" fontId="1" fillId="3" borderId="11" xfId="0" applyFont="1" applyFill="1" applyBorder="1"/>
    <xf numFmtId="0" fontId="32" fillId="2" borderId="1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33" fillId="2" borderId="3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2" fillId="16" borderId="45" xfId="0" applyFont="1" applyFill="1" applyBorder="1" applyAlignment="1">
      <alignment horizontal="center" vertical="center" wrapText="1"/>
    </xf>
    <xf numFmtId="0" fontId="12" fillId="16" borderId="38" xfId="0" applyFont="1" applyFill="1" applyBorder="1" applyAlignment="1">
      <alignment horizontal="center" vertical="center" wrapText="1"/>
    </xf>
    <xf numFmtId="0" fontId="12" fillId="16" borderId="35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17" borderId="27" xfId="0" applyFont="1" applyFill="1" applyBorder="1" applyAlignment="1">
      <alignment horizontal="center" vertical="center" wrapText="1"/>
    </xf>
    <xf numFmtId="0" fontId="12" fillId="17" borderId="35" xfId="0" applyFont="1" applyFill="1" applyBorder="1" applyAlignment="1">
      <alignment horizontal="center" vertical="center" wrapText="1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31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7" borderId="9" xfId="0" applyFont="1" applyFill="1" applyBorder="1" applyAlignment="1">
      <alignment horizontal="center" vertical="center" wrapText="1"/>
    </xf>
    <xf numFmtId="0" fontId="12" fillId="16" borderId="46" xfId="0" applyFont="1" applyFill="1" applyBorder="1" applyAlignment="1">
      <alignment horizontal="center" vertical="center" wrapText="1"/>
    </xf>
    <xf numFmtId="0" fontId="12" fillId="16" borderId="37" xfId="0" applyFont="1" applyFill="1" applyBorder="1" applyAlignment="1">
      <alignment horizontal="center" vertical="center" wrapText="1"/>
    </xf>
    <xf numFmtId="0" fontId="12" fillId="16" borderId="36" xfId="0" applyFont="1" applyFill="1" applyBorder="1" applyAlignment="1">
      <alignment horizontal="center" vertical="center" wrapText="1"/>
    </xf>
    <xf numFmtId="0" fontId="12" fillId="17" borderId="39" xfId="0" applyFont="1" applyFill="1" applyBorder="1" applyAlignment="1">
      <alignment horizontal="center" vertical="center" wrapText="1"/>
    </xf>
    <xf numFmtId="0" fontId="12" fillId="17" borderId="49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2" fillId="18" borderId="39" xfId="0" applyFont="1" applyFill="1" applyBorder="1" applyAlignment="1">
      <alignment horizontal="center" vertical="center" wrapText="1"/>
    </xf>
    <xf numFmtId="0" fontId="12" fillId="18" borderId="49" xfId="0" applyFont="1" applyFill="1" applyBorder="1" applyAlignment="1">
      <alignment horizontal="center" vertical="center" wrapText="1"/>
    </xf>
    <xf numFmtId="0" fontId="12" fillId="18" borderId="40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22" xfId="0" applyFont="1" applyFill="1" applyBorder="1" applyAlignment="1">
      <alignment horizontal="center" vertical="center" wrapText="1"/>
    </xf>
    <xf numFmtId="0" fontId="12" fillId="18" borderId="28" xfId="0" applyFont="1" applyFill="1" applyBorder="1" applyAlignment="1">
      <alignment horizontal="center" vertical="center" wrapText="1"/>
    </xf>
    <xf numFmtId="0" fontId="12" fillId="18" borderId="36" xfId="0" applyFont="1" applyFill="1" applyBorder="1" applyAlignment="1">
      <alignment horizontal="center" vertical="center" wrapText="1"/>
    </xf>
    <xf numFmtId="0" fontId="12" fillId="18" borderId="27" xfId="0" applyFont="1" applyFill="1" applyBorder="1" applyAlignment="1">
      <alignment horizontal="center" vertical="center" wrapText="1"/>
    </xf>
    <xf numFmtId="0" fontId="12" fillId="18" borderId="35" xfId="0" applyFont="1" applyFill="1" applyBorder="1" applyAlignment="1">
      <alignment horizontal="center" vertical="center" wrapText="1"/>
    </xf>
    <xf numFmtId="0" fontId="12" fillId="18" borderId="22" xfId="0" applyFont="1" applyFill="1" applyBorder="1" applyAlignment="1">
      <alignment horizontal="center" vertical="center" wrapText="1"/>
    </xf>
    <xf numFmtId="0" fontId="12" fillId="18" borderId="31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 wrapText="1"/>
    </xf>
    <xf numFmtId="0" fontId="12" fillId="19" borderId="3" xfId="0" applyFont="1" applyFill="1" applyBorder="1" applyAlignment="1">
      <alignment horizontal="center" vertical="center" wrapText="1"/>
    </xf>
    <xf numFmtId="0" fontId="12" fillId="19" borderId="27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12" fillId="20" borderId="28" xfId="0" applyFont="1" applyFill="1" applyBorder="1" applyAlignment="1">
      <alignment horizontal="center" vertical="center" wrapText="1"/>
    </xf>
    <xf numFmtId="0" fontId="12" fillId="16" borderId="43" xfId="0" applyFont="1" applyFill="1" applyBorder="1" applyAlignment="1">
      <alignment horizontal="center" vertical="center" wrapText="1"/>
    </xf>
    <xf numFmtId="0" fontId="12" fillId="16" borderId="26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1" fontId="12" fillId="16" borderId="43" xfId="0" applyNumberFormat="1" applyFont="1" applyFill="1" applyBorder="1" applyAlignment="1">
      <alignment horizontal="center" vertical="center" wrapText="1"/>
    </xf>
    <xf numFmtId="1" fontId="12" fillId="16" borderId="26" xfId="0" applyNumberFormat="1" applyFont="1" applyFill="1" applyBorder="1" applyAlignment="1">
      <alignment horizontal="center" vertical="center" wrapText="1"/>
    </xf>
    <xf numFmtId="1" fontId="12" fillId="16" borderId="31" xfId="0" applyNumberFormat="1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0" fontId="12" fillId="20" borderId="27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2" fillId="19" borderId="4" xfId="0" applyFont="1" applyFill="1" applyBorder="1" applyAlignment="1">
      <alignment horizontal="center" vertical="center" wrapText="1"/>
    </xf>
    <xf numFmtId="0" fontId="12" fillId="19" borderId="2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28" xfId="0" applyFont="1" applyFill="1" applyBorder="1" applyAlignment="1">
      <alignment horizontal="center" vertical="center" wrapText="1"/>
    </xf>
    <xf numFmtId="0" fontId="12" fillId="17" borderId="28" xfId="0" applyFont="1" applyFill="1" applyBorder="1" applyAlignment="1">
      <alignment horizontal="center" vertical="center" wrapText="1"/>
    </xf>
    <xf numFmtId="0" fontId="12" fillId="17" borderId="3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13" borderId="11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top" wrapText="1"/>
    </xf>
    <xf numFmtId="0" fontId="21" fillId="7" borderId="15" xfId="2" applyNumberFormat="1" applyFont="1" applyFill="1" applyBorder="1" applyAlignment="1" applyProtection="1">
      <alignment horizontal="center" vertical="center" textRotation="90"/>
      <protection locked="0"/>
    </xf>
    <xf numFmtId="0" fontId="21" fillId="7" borderId="4" xfId="2" applyNumberFormat="1" applyFont="1" applyFill="1" applyBorder="1" applyAlignment="1" applyProtection="1">
      <alignment horizontal="center" vertical="center" textRotation="90"/>
      <protection locked="0"/>
    </xf>
    <xf numFmtId="0" fontId="12" fillId="0" borderId="4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 textRotation="90"/>
    </xf>
    <xf numFmtId="0" fontId="21" fillId="8" borderId="11" xfId="2" applyNumberFormat="1" applyFont="1" applyFill="1" applyBorder="1" applyAlignment="1" applyProtection="1">
      <alignment horizontal="center" vertical="center" wrapText="1"/>
      <protection locked="0"/>
    </xf>
    <xf numFmtId="0" fontId="21" fillId="8" borderId="13" xfId="2" applyNumberFormat="1" applyFont="1" applyFill="1" applyBorder="1" applyAlignment="1" applyProtection="1">
      <alignment horizontal="center" vertical="center" wrapText="1"/>
      <protection locked="0"/>
    </xf>
    <xf numFmtId="0" fontId="21" fillId="8" borderId="9" xfId="2" applyNumberFormat="1" applyFont="1" applyFill="1" applyBorder="1" applyAlignment="1" applyProtection="1">
      <alignment horizontal="center" vertical="center" wrapText="1"/>
      <protection locked="0"/>
    </xf>
    <xf numFmtId="0" fontId="12" fillId="6" borderId="4" xfId="2" applyFont="1" applyFill="1" applyBorder="1" applyAlignment="1">
      <alignment horizontal="center" vertical="center"/>
    </xf>
    <xf numFmtId="0" fontId="21" fillId="8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center" vertical="center"/>
    </xf>
    <xf numFmtId="0" fontId="18" fillId="0" borderId="0" xfId="2" applyFont="1" applyAlignment="1">
      <alignment vertical="top" wrapText="1"/>
    </xf>
    <xf numFmtId="0" fontId="18" fillId="0" borderId="0" xfId="2" applyFont="1" applyBorder="1" applyAlignment="1"/>
    <xf numFmtId="0" fontId="21" fillId="7" borderId="2" xfId="2" applyNumberFormat="1" applyFont="1" applyFill="1" applyBorder="1" applyAlignment="1" applyProtection="1">
      <alignment horizontal="center" vertical="center" textRotation="90"/>
      <protection locked="0"/>
    </xf>
    <xf numFmtId="0" fontId="12" fillId="6" borderId="5" xfId="2" applyFont="1" applyFill="1" applyBorder="1" applyAlignment="1">
      <alignment horizontal="center" vertical="center"/>
    </xf>
    <xf numFmtId="0" fontId="12" fillId="15" borderId="22" xfId="0" applyFont="1" applyFill="1" applyBorder="1" applyAlignment="1">
      <alignment horizontal="center" vertical="center" wrapText="1"/>
    </xf>
    <xf numFmtId="0" fontId="12" fillId="15" borderId="26" xfId="0" applyFont="1" applyFill="1" applyBorder="1" applyAlignment="1">
      <alignment horizontal="center" vertical="center" wrapText="1"/>
    </xf>
    <xf numFmtId="0" fontId="12" fillId="15" borderId="23" xfId="0" applyFont="1" applyFill="1" applyBorder="1" applyAlignment="1">
      <alignment horizontal="center" vertical="center" wrapText="1"/>
    </xf>
    <xf numFmtId="0" fontId="12" fillId="12" borderId="22" xfId="2" applyFont="1" applyFill="1" applyBorder="1" applyAlignment="1">
      <alignment horizontal="center" vertical="center"/>
    </xf>
    <xf numFmtId="0" fontId="12" fillId="12" borderId="26" xfId="2" applyFont="1" applyFill="1" applyBorder="1" applyAlignment="1">
      <alignment horizontal="center" vertical="center"/>
    </xf>
    <xf numFmtId="0" fontId="12" fillId="12" borderId="23" xfId="2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9" borderId="4" xfId="2" applyFont="1" applyFill="1" applyBorder="1" applyAlignment="1">
      <alignment horizontal="center" vertical="center"/>
    </xf>
    <xf numFmtId="0" fontId="21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12" fillId="14" borderId="4" xfId="0" applyFont="1" applyFill="1" applyBorder="1" applyAlignment="1">
      <alignment horizontal="center" vertical="center" wrapText="1"/>
    </xf>
    <xf numFmtId="0" fontId="12" fillId="9" borderId="7" xfId="2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6" borderId="8" xfId="2" applyFont="1" applyFill="1" applyBorder="1" applyAlignment="1">
      <alignment horizontal="center" vertical="center"/>
    </xf>
    <xf numFmtId="0" fontId="20" fillId="0" borderId="6" xfId="2" applyFont="1" applyBorder="1" applyAlignment="1">
      <alignment horizontal="center" vertical="center" textRotation="90"/>
    </xf>
    <xf numFmtId="0" fontId="12" fillId="11" borderId="4" xfId="2" applyFont="1" applyFill="1" applyBorder="1" applyAlignment="1">
      <alignment horizontal="center" vertical="center"/>
    </xf>
    <xf numFmtId="0" fontId="12" fillId="11" borderId="7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7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18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/>
    </xf>
    <xf numFmtId="0" fontId="12" fillId="12" borderId="19" xfId="2" applyFont="1" applyFill="1" applyBorder="1" applyAlignment="1">
      <alignment horizontal="center" vertical="center"/>
    </xf>
    <xf numFmtId="0" fontId="12" fillId="12" borderId="20" xfId="2" applyFont="1" applyFill="1" applyBorder="1" applyAlignment="1">
      <alignment horizontal="center" vertical="center"/>
    </xf>
    <xf numFmtId="0" fontId="12" fillId="12" borderId="42" xfId="2" applyFont="1" applyFill="1" applyBorder="1" applyAlignment="1">
      <alignment horizontal="center" vertical="center"/>
    </xf>
    <xf numFmtId="0" fontId="12" fillId="10" borderId="11" xfId="2" applyFont="1" applyFill="1" applyBorder="1" applyAlignment="1">
      <alignment horizontal="center" vertical="center" wrapText="1"/>
    </xf>
    <xf numFmtId="0" fontId="12" fillId="10" borderId="13" xfId="2" applyFont="1" applyFill="1" applyBorder="1" applyAlignment="1">
      <alignment horizontal="center" vertical="center" wrapText="1"/>
    </xf>
    <xf numFmtId="0" fontId="12" fillId="0" borderId="23" xfId="2" applyFont="1" applyFill="1" applyBorder="1" applyAlignment="1">
      <alignment horizontal="center" vertical="center"/>
    </xf>
    <xf numFmtId="0" fontId="12" fillId="12" borderId="3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textRotation="90"/>
    </xf>
    <xf numFmtId="0" fontId="12" fillId="0" borderId="22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1" fontId="28" fillId="3" borderId="43" xfId="0" applyNumberFormat="1" applyFont="1" applyFill="1" applyBorder="1" applyAlignment="1">
      <alignment horizontal="center" vertical="center" wrapText="1"/>
    </xf>
    <xf numFmtId="1" fontId="28" fillId="3" borderId="26" xfId="0" applyNumberFormat="1" applyFont="1" applyFill="1" applyBorder="1" applyAlignment="1">
      <alignment horizontal="center" vertical="center" wrapText="1"/>
    </xf>
    <xf numFmtId="1" fontId="28" fillId="3" borderId="31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335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 2" xfId="1"/>
    <cellStyle name="Обычный" xfId="0" builtinId="0"/>
    <cellStyle name="Обычный 2" xfId="2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BF126"/>
  <sheetViews>
    <sheetView topLeftCell="A25" workbookViewId="0">
      <pane xSplit="12" topLeftCell="M1" activePane="topRight" state="frozen"/>
      <selection activeCell="A6" sqref="A6"/>
      <selection pane="topRight" activeCell="G20" sqref="G20"/>
    </sheetView>
  </sheetViews>
  <sheetFormatPr baseColWidth="10" defaultColWidth="8.83203125" defaultRowHeight="14" x14ac:dyDescent="0"/>
  <cols>
    <col min="1" max="1" width="11.1640625" customWidth="1"/>
    <col min="2" max="2" width="40.5" customWidth="1"/>
    <col min="3" max="3" width="10.5" customWidth="1"/>
    <col min="4" max="4" width="9" bestFit="1" customWidth="1"/>
    <col min="5" max="6" width="10" customWidth="1"/>
    <col min="7" max="7" width="10.5" customWidth="1"/>
    <col min="8" max="8" width="10.33203125" customWidth="1"/>
    <col min="9" max="12" width="8.83203125" hidden="1" customWidth="1"/>
    <col min="13" max="13" width="16.83203125" customWidth="1"/>
    <col min="14" max="22" width="9.5" customWidth="1"/>
    <col min="23" max="33" width="12.1640625" bestFit="1" customWidth="1"/>
    <col min="34" max="34" width="11.1640625" bestFit="1" customWidth="1"/>
    <col min="35" max="39" width="12.1640625" bestFit="1" customWidth="1"/>
    <col min="40" max="40" width="11.1640625" bestFit="1" customWidth="1"/>
    <col min="41" max="51" width="12.1640625" bestFit="1" customWidth="1"/>
    <col min="52" max="52" width="11.1640625" bestFit="1" customWidth="1"/>
    <col min="53" max="58" width="12.1640625" bestFit="1" customWidth="1"/>
  </cols>
  <sheetData>
    <row r="1" spans="1:58" ht="63.75" customHeight="1">
      <c r="A1" s="481" t="s">
        <v>333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58" ht="92.25" customHeight="1">
      <c r="A2" s="483" t="s">
        <v>301</v>
      </c>
      <c r="B2" s="483"/>
      <c r="C2" s="483"/>
      <c r="D2" s="181"/>
      <c r="E2" s="181"/>
      <c r="F2" s="483" t="s">
        <v>302</v>
      </c>
      <c r="G2" s="483"/>
      <c r="H2" s="483"/>
      <c r="I2" s="483"/>
      <c r="J2" s="483"/>
      <c r="K2" s="483"/>
      <c r="L2" s="483"/>
      <c r="M2" s="48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58" ht="55.5" customHeight="1">
      <c r="A3" s="484" t="s">
        <v>303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58" ht="14" customHeight="1">
      <c r="A4" s="21"/>
      <c r="B4" s="182"/>
      <c r="C4" s="182"/>
      <c r="D4" s="182"/>
      <c r="E4" s="182"/>
      <c r="F4" s="182"/>
      <c r="G4" s="182"/>
      <c r="H4" s="474" t="s">
        <v>0</v>
      </c>
      <c r="I4" s="474"/>
      <c r="J4" s="474"/>
      <c r="K4" s="474"/>
      <c r="L4" s="474"/>
      <c r="M4" s="474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ht="14" customHeight="1">
      <c r="A5" s="21"/>
      <c r="B5" s="182"/>
      <c r="C5" s="182"/>
      <c r="D5" s="182"/>
      <c r="E5" s="182"/>
      <c r="F5" s="182"/>
      <c r="G5" s="182"/>
      <c r="H5" s="474" t="s">
        <v>304</v>
      </c>
      <c r="I5" s="474"/>
      <c r="J5" s="474"/>
      <c r="K5" s="474"/>
      <c r="L5" s="474"/>
      <c r="M5" s="474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>
      <c r="A6" s="21"/>
      <c r="B6" s="22"/>
      <c r="C6" s="21"/>
      <c r="D6" s="21"/>
      <c r="E6" s="21"/>
      <c r="F6" s="21"/>
      <c r="G6" s="21"/>
      <c r="H6" s="183" t="s">
        <v>1</v>
      </c>
      <c r="I6" s="183"/>
      <c r="J6" s="183"/>
      <c r="K6" s="183"/>
      <c r="L6" s="183"/>
      <c r="M6" s="184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ht="15" thickBot="1">
      <c r="A7" s="21"/>
      <c r="B7" s="22"/>
      <c r="C7" s="23"/>
      <c r="D7" s="2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ht="15">
      <c r="A8" s="485" t="s">
        <v>57</v>
      </c>
      <c r="B8" s="488" t="s">
        <v>2</v>
      </c>
      <c r="C8" s="491" t="s">
        <v>3</v>
      </c>
      <c r="D8" s="492"/>
      <c r="E8" s="492"/>
      <c r="F8" s="492"/>
      <c r="G8" s="492"/>
      <c r="H8" s="492"/>
      <c r="I8" s="492"/>
      <c r="J8" s="492"/>
      <c r="K8" s="492"/>
      <c r="L8" s="493"/>
      <c r="M8" s="494" t="s">
        <v>4</v>
      </c>
      <c r="N8" s="497" t="s">
        <v>226</v>
      </c>
      <c r="O8" s="541" t="s">
        <v>227</v>
      </c>
      <c r="P8" s="541" t="s">
        <v>228</v>
      </c>
      <c r="Q8" s="544" t="s">
        <v>229</v>
      </c>
      <c r="R8" s="541" t="s">
        <v>230</v>
      </c>
      <c r="S8" s="544" t="s">
        <v>231</v>
      </c>
      <c r="T8" s="541" t="s">
        <v>232</v>
      </c>
      <c r="U8" s="541" t="s">
        <v>233</v>
      </c>
      <c r="V8" s="514" t="s">
        <v>234</v>
      </c>
      <c r="W8" s="517" t="s">
        <v>235</v>
      </c>
      <c r="X8" s="518"/>
      <c r="Y8" s="518"/>
      <c r="Z8" s="518"/>
      <c r="AA8" s="518"/>
      <c r="AB8" s="519"/>
      <c r="AC8" s="520" t="s">
        <v>286</v>
      </c>
      <c r="AD8" s="521"/>
      <c r="AE8" s="521"/>
      <c r="AF8" s="521"/>
      <c r="AG8" s="521"/>
      <c r="AH8" s="522"/>
      <c r="AI8" s="520" t="s">
        <v>242</v>
      </c>
      <c r="AJ8" s="521"/>
      <c r="AK8" s="521"/>
      <c r="AL8" s="521"/>
      <c r="AM8" s="521"/>
      <c r="AN8" s="522"/>
      <c r="AO8" s="523" t="s">
        <v>236</v>
      </c>
      <c r="AP8" s="524"/>
      <c r="AQ8" s="524"/>
      <c r="AR8" s="524"/>
      <c r="AS8" s="524"/>
      <c r="AT8" s="525"/>
      <c r="AU8" s="500" t="s">
        <v>243</v>
      </c>
      <c r="AV8" s="501"/>
      <c r="AW8" s="501"/>
      <c r="AX8" s="501"/>
      <c r="AY8" s="501"/>
      <c r="AZ8" s="502"/>
      <c r="BA8" s="500" t="s">
        <v>244</v>
      </c>
      <c r="BB8" s="501"/>
      <c r="BC8" s="501"/>
      <c r="BD8" s="501"/>
      <c r="BE8" s="501"/>
      <c r="BF8" s="502"/>
    </row>
    <row r="9" spans="1:58" ht="15">
      <c r="A9" s="486"/>
      <c r="B9" s="489"/>
      <c r="C9" s="503" t="s">
        <v>5</v>
      </c>
      <c r="D9" s="504"/>
      <c r="E9" s="490" t="s">
        <v>6</v>
      </c>
      <c r="F9" s="490" t="s">
        <v>7</v>
      </c>
      <c r="G9" s="490" t="s">
        <v>8</v>
      </c>
      <c r="H9" s="490" t="s">
        <v>9</v>
      </c>
      <c r="I9" s="503" t="s">
        <v>26</v>
      </c>
      <c r="J9" s="506"/>
      <c r="K9" s="506"/>
      <c r="L9" s="504"/>
      <c r="M9" s="495"/>
      <c r="N9" s="498"/>
      <c r="O9" s="542"/>
      <c r="P9" s="542"/>
      <c r="Q9" s="545"/>
      <c r="R9" s="542"/>
      <c r="S9" s="545"/>
      <c r="T9" s="542"/>
      <c r="U9" s="542"/>
      <c r="V9" s="515"/>
      <c r="W9" s="507" t="s">
        <v>234</v>
      </c>
      <c r="X9" s="509" t="s">
        <v>237</v>
      </c>
      <c r="Y9" s="511" t="s">
        <v>238</v>
      </c>
      <c r="Z9" s="512"/>
      <c r="AA9" s="513"/>
      <c r="AB9" s="558" t="s">
        <v>239</v>
      </c>
      <c r="AC9" s="530" t="s">
        <v>234</v>
      </c>
      <c r="AD9" s="532" t="s">
        <v>237</v>
      </c>
      <c r="AE9" s="534" t="s">
        <v>238</v>
      </c>
      <c r="AF9" s="535"/>
      <c r="AG9" s="536"/>
      <c r="AH9" s="528" t="s">
        <v>239</v>
      </c>
      <c r="AI9" s="530" t="s">
        <v>234</v>
      </c>
      <c r="AJ9" s="532" t="s">
        <v>237</v>
      </c>
      <c r="AK9" s="534" t="s">
        <v>238</v>
      </c>
      <c r="AL9" s="535"/>
      <c r="AM9" s="536"/>
      <c r="AN9" s="528" t="s">
        <v>239</v>
      </c>
      <c r="AO9" s="537" t="s">
        <v>234</v>
      </c>
      <c r="AP9" s="554" t="s">
        <v>237</v>
      </c>
      <c r="AQ9" s="554" t="s">
        <v>238</v>
      </c>
      <c r="AR9" s="554"/>
      <c r="AS9" s="554"/>
      <c r="AT9" s="556" t="s">
        <v>239</v>
      </c>
      <c r="AU9" s="547" t="s">
        <v>234</v>
      </c>
      <c r="AV9" s="526" t="s">
        <v>237</v>
      </c>
      <c r="AW9" s="526" t="s">
        <v>238</v>
      </c>
      <c r="AX9" s="526"/>
      <c r="AY9" s="526"/>
      <c r="AZ9" s="539" t="s">
        <v>239</v>
      </c>
      <c r="BA9" s="547" t="s">
        <v>234</v>
      </c>
      <c r="BB9" s="526" t="s">
        <v>237</v>
      </c>
      <c r="BC9" s="526" t="s">
        <v>238</v>
      </c>
      <c r="BD9" s="526"/>
      <c r="BE9" s="526"/>
      <c r="BF9" s="539" t="s">
        <v>239</v>
      </c>
    </row>
    <row r="10" spans="1:58" ht="31" thickBot="1">
      <c r="A10" s="487"/>
      <c r="B10" s="490"/>
      <c r="C10" s="148" t="s">
        <v>10</v>
      </c>
      <c r="D10" s="148" t="s">
        <v>11</v>
      </c>
      <c r="E10" s="505"/>
      <c r="F10" s="505"/>
      <c r="G10" s="505"/>
      <c r="H10" s="505"/>
      <c r="I10" s="148" t="s">
        <v>22</v>
      </c>
      <c r="J10" s="75" t="s">
        <v>23</v>
      </c>
      <c r="K10" s="75" t="s">
        <v>25</v>
      </c>
      <c r="L10" s="75" t="s">
        <v>24</v>
      </c>
      <c r="M10" s="496"/>
      <c r="N10" s="499"/>
      <c r="O10" s="543"/>
      <c r="P10" s="543"/>
      <c r="Q10" s="546"/>
      <c r="R10" s="543"/>
      <c r="S10" s="546"/>
      <c r="T10" s="543"/>
      <c r="U10" s="543"/>
      <c r="V10" s="516"/>
      <c r="W10" s="508"/>
      <c r="X10" s="510"/>
      <c r="Y10" s="185" t="s">
        <v>234</v>
      </c>
      <c r="Z10" s="185" t="s">
        <v>240</v>
      </c>
      <c r="AA10" s="185" t="s">
        <v>241</v>
      </c>
      <c r="AB10" s="559"/>
      <c r="AC10" s="531"/>
      <c r="AD10" s="533"/>
      <c r="AE10" s="186" t="s">
        <v>234</v>
      </c>
      <c r="AF10" s="186" t="s">
        <v>240</v>
      </c>
      <c r="AG10" s="186" t="s">
        <v>241</v>
      </c>
      <c r="AH10" s="529"/>
      <c r="AI10" s="531"/>
      <c r="AJ10" s="533"/>
      <c r="AK10" s="186" t="s">
        <v>234</v>
      </c>
      <c r="AL10" s="186" t="s">
        <v>240</v>
      </c>
      <c r="AM10" s="186" t="s">
        <v>241</v>
      </c>
      <c r="AN10" s="529"/>
      <c r="AO10" s="538"/>
      <c r="AP10" s="555"/>
      <c r="AQ10" s="187" t="s">
        <v>234</v>
      </c>
      <c r="AR10" s="187" t="s">
        <v>240</v>
      </c>
      <c r="AS10" s="187" t="s">
        <v>241</v>
      </c>
      <c r="AT10" s="557"/>
      <c r="AU10" s="548"/>
      <c r="AV10" s="527"/>
      <c r="AW10" s="188" t="s">
        <v>234</v>
      </c>
      <c r="AX10" s="188" t="s">
        <v>240</v>
      </c>
      <c r="AY10" s="188" t="s">
        <v>241</v>
      </c>
      <c r="AZ10" s="540"/>
      <c r="BA10" s="548"/>
      <c r="BB10" s="527"/>
      <c r="BC10" s="188" t="s">
        <v>234</v>
      </c>
      <c r="BD10" s="188" t="s">
        <v>240</v>
      </c>
      <c r="BE10" s="188" t="s">
        <v>241</v>
      </c>
      <c r="BF10" s="540"/>
    </row>
    <row r="11" spans="1:58" ht="15">
      <c r="A11" s="76" t="s">
        <v>27</v>
      </c>
      <c r="B11" s="77" t="s">
        <v>12</v>
      </c>
      <c r="C11" s="78">
        <f>C12+C17</f>
        <v>66</v>
      </c>
      <c r="D11" s="78">
        <f t="shared" ref="D11:H11" si="0">D12+D17</f>
        <v>2412</v>
      </c>
      <c r="E11" s="78">
        <f>E12+E17</f>
        <v>25</v>
      </c>
      <c r="F11" s="78">
        <f t="shared" si="0"/>
        <v>18</v>
      </c>
      <c r="G11" s="78">
        <f t="shared" si="0"/>
        <v>16</v>
      </c>
      <c r="H11" s="78">
        <f t="shared" si="0"/>
        <v>7</v>
      </c>
      <c r="I11" s="79">
        <f>SUM(I12,I17,)</f>
        <v>36</v>
      </c>
      <c r="J11" s="79" t="e">
        <f>SUM(J12,J17,)</f>
        <v>#REF!</v>
      </c>
      <c r="K11" s="79" t="e">
        <f>SUM(K12,K17,)</f>
        <v>#REF!</v>
      </c>
      <c r="L11" s="79" t="e">
        <f>SUM(L12,L17,)</f>
        <v>#REF!</v>
      </c>
      <c r="M11" s="80"/>
      <c r="N11" s="105">
        <f>N12+N17</f>
        <v>171</v>
      </c>
      <c r="O11" s="106">
        <f>O12+O17</f>
        <v>2241</v>
      </c>
      <c r="P11" s="106">
        <f>P12+P17</f>
        <v>1508</v>
      </c>
      <c r="Q11" s="106">
        <f>P11/O11*100</f>
        <v>67.291387773315478</v>
      </c>
      <c r="R11" s="106">
        <f>R12+R17</f>
        <v>443</v>
      </c>
      <c r="S11" s="106">
        <f>R11/P11*100</f>
        <v>29.376657824933687</v>
      </c>
      <c r="T11" s="106">
        <f>AA11+AM11</f>
        <v>1027</v>
      </c>
      <c r="U11" s="106">
        <f t="shared" ref="U11:BF11" si="1">U12+U17</f>
        <v>670</v>
      </c>
      <c r="V11" s="107">
        <f t="shared" si="1"/>
        <v>2178</v>
      </c>
      <c r="W11" s="105">
        <f t="shared" si="1"/>
        <v>1548</v>
      </c>
      <c r="X11" s="106">
        <f t="shared" si="1"/>
        <v>63</v>
      </c>
      <c r="Y11" s="106">
        <f t="shared" si="1"/>
        <v>1000</v>
      </c>
      <c r="Z11" s="106">
        <f t="shared" si="1"/>
        <v>329</v>
      </c>
      <c r="AA11" s="106">
        <f t="shared" si="1"/>
        <v>671</v>
      </c>
      <c r="AB11" s="107">
        <f t="shared" si="1"/>
        <v>458</v>
      </c>
      <c r="AC11" s="105">
        <f t="shared" si="1"/>
        <v>900</v>
      </c>
      <c r="AD11" s="106">
        <f t="shared" si="1"/>
        <v>36</v>
      </c>
      <c r="AE11" s="106">
        <f t="shared" si="1"/>
        <v>500</v>
      </c>
      <c r="AF11" s="106">
        <f t="shared" si="1"/>
        <v>185</v>
      </c>
      <c r="AG11" s="106">
        <f t="shared" si="1"/>
        <v>315</v>
      </c>
      <c r="AH11" s="107">
        <f t="shared" si="1"/>
        <v>332</v>
      </c>
      <c r="AI11" s="105">
        <f t="shared" si="1"/>
        <v>648</v>
      </c>
      <c r="AJ11" s="106">
        <f t="shared" si="1"/>
        <v>54</v>
      </c>
      <c r="AK11" s="106">
        <f t="shared" si="1"/>
        <v>500</v>
      </c>
      <c r="AL11" s="106">
        <f t="shared" si="1"/>
        <v>144</v>
      </c>
      <c r="AM11" s="106">
        <f t="shared" si="1"/>
        <v>356</v>
      </c>
      <c r="AN11" s="107">
        <f t="shared" si="1"/>
        <v>126</v>
      </c>
      <c r="AO11" s="105">
        <f t="shared" si="1"/>
        <v>828</v>
      </c>
      <c r="AP11" s="106">
        <f t="shared" si="1"/>
        <v>108</v>
      </c>
      <c r="AQ11" s="106">
        <f t="shared" si="1"/>
        <v>508</v>
      </c>
      <c r="AR11" s="106">
        <f t="shared" si="1"/>
        <v>114</v>
      </c>
      <c r="AS11" s="106">
        <f t="shared" si="1"/>
        <v>394</v>
      </c>
      <c r="AT11" s="107">
        <f t="shared" si="1"/>
        <v>212</v>
      </c>
      <c r="AU11" s="105">
        <f t="shared" si="1"/>
        <v>576</v>
      </c>
      <c r="AV11" s="106">
        <f t="shared" si="1"/>
        <v>54</v>
      </c>
      <c r="AW11" s="106">
        <f t="shared" si="1"/>
        <v>358</v>
      </c>
      <c r="AX11" s="106">
        <f t="shared" si="1"/>
        <v>114</v>
      </c>
      <c r="AY11" s="106">
        <f t="shared" si="1"/>
        <v>244</v>
      </c>
      <c r="AZ11" s="107">
        <f t="shared" si="1"/>
        <v>164</v>
      </c>
      <c r="BA11" s="105">
        <f t="shared" si="1"/>
        <v>252</v>
      </c>
      <c r="BB11" s="106">
        <f t="shared" si="1"/>
        <v>54</v>
      </c>
      <c r="BC11" s="106">
        <f t="shared" si="1"/>
        <v>150</v>
      </c>
      <c r="BD11" s="106">
        <f t="shared" si="1"/>
        <v>0</v>
      </c>
      <c r="BE11" s="106">
        <f t="shared" si="1"/>
        <v>150</v>
      </c>
      <c r="BF11" s="107">
        <f t="shared" si="1"/>
        <v>48</v>
      </c>
    </row>
    <row r="12" spans="1:58" ht="16" thickBot="1">
      <c r="A12" s="81" t="s">
        <v>28</v>
      </c>
      <c r="B12" s="82" t="s">
        <v>176</v>
      </c>
      <c r="C12" s="83">
        <f>C13+C14+C15+C16</f>
        <v>14</v>
      </c>
      <c r="D12" s="83">
        <f t="shared" ref="D12:H12" si="2">D13+D14+D15+D16</f>
        <v>504</v>
      </c>
      <c r="E12" s="83">
        <f t="shared" si="2"/>
        <v>6</v>
      </c>
      <c r="F12" s="83">
        <f t="shared" si="2"/>
        <v>6</v>
      </c>
      <c r="G12" s="83">
        <f t="shared" si="2"/>
        <v>2</v>
      </c>
      <c r="H12" s="83">
        <f t="shared" si="2"/>
        <v>0</v>
      </c>
      <c r="I12" s="84">
        <f>SUM(I13:I15)</f>
        <v>36</v>
      </c>
      <c r="J12" s="84">
        <f t="shared" ref="J12:L12" si="3">SUM(J13:J15)</f>
        <v>65.92</v>
      </c>
      <c r="K12" s="84">
        <f t="shared" si="3"/>
        <v>172.48</v>
      </c>
      <c r="L12" s="84">
        <f t="shared" si="3"/>
        <v>157.6</v>
      </c>
      <c r="M12" s="85"/>
      <c r="N12" s="108">
        <f>N13+N14+N15+N16</f>
        <v>63</v>
      </c>
      <c r="O12" s="109">
        <f t="shared" ref="O12:P12" si="4">O13+O14+O15+O16</f>
        <v>441</v>
      </c>
      <c r="P12" s="109">
        <f t="shared" si="4"/>
        <v>302</v>
      </c>
      <c r="Q12" s="189">
        <f>P12/O12*100</f>
        <v>68.480725623582757</v>
      </c>
      <c r="R12" s="109">
        <f>R13+R14+R15+R16</f>
        <v>77</v>
      </c>
      <c r="S12" s="189">
        <f t="shared" ref="S12:S36" si="5">R12/P12*100</f>
        <v>25.496688741721858</v>
      </c>
      <c r="T12" s="109">
        <f>T13+T14+T15+T16</f>
        <v>225</v>
      </c>
      <c r="U12" s="109">
        <f>U13+U14+U15+U16</f>
        <v>112</v>
      </c>
      <c r="V12" s="110">
        <f>V13+V14+V15+V16</f>
        <v>414</v>
      </c>
      <c r="W12" s="108">
        <f>W13+W14+W15+W16</f>
        <v>432</v>
      </c>
      <c r="X12" s="109">
        <f t="shared" ref="X12:BF12" si="6">X13+X14+X15+X16</f>
        <v>63</v>
      </c>
      <c r="Y12" s="109">
        <f t="shared" si="6"/>
        <v>258</v>
      </c>
      <c r="Z12" s="109">
        <f t="shared" si="6"/>
        <v>63</v>
      </c>
      <c r="AA12" s="109">
        <f t="shared" si="6"/>
        <v>195</v>
      </c>
      <c r="AB12" s="110">
        <f t="shared" si="6"/>
        <v>84</v>
      </c>
      <c r="AC12" s="108">
        <f t="shared" si="6"/>
        <v>216</v>
      </c>
      <c r="AD12" s="109">
        <f t="shared" si="6"/>
        <v>36</v>
      </c>
      <c r="AE12" s="109">
        <f t="shared" si="6"/>
        <v>130</v>
      </c>
      <c r="AF12" s="109">
        <f t="shared" si="6"/>
        <v>31</v>
      </c>
      <c r="AG12" s="109">
        <f t="shared" si="6"/>
        <v>99</v>
      </c>
      <c r="AH12" s="110">
        <f t="shared" si="6"/>
        <v>50</v>
      </c>
      <c r="AI12" s="108">
        <f t="shared" si="6"/>
        <v>216</v>
      </c>
      <c r="AJ12" s="109">
        <f t="shared" si="6"/>
        <v>54</v>
      </c>
      <c r="AK12" s="109">
        <f t="shared" si="6"/>
        <v>128</v>
      </c>
      <c r="AL12" s="109">
        <f t="shared" si="6"/>
        <v>32</v>
      </c>
      <c r="AM12" s="109">
        <f t="shared" si="6"/>
        <v>96</v>
      </c>
      <c r="AN12" s="110">
        <f t="shared" si="6"/>
        <v>34</v>
      </c>
      <c r="AO12" s="108">
        <f t="shared" si="6"/>
        <v>72</v>
      </c>
      <c r="AP12" s="109">
        <f t="shared" si="6"/>
        <v>0</v>
      </c>
      <c r="AQ12" s="109">
        <f t="shared" si="6"/>
        <v>44</v>
      </c>
      <c r="AR12" s="109">
        <f t="shared" si="6"/>
        <v>14</v>
      </c>
      <c r="AS12" s="109">
        <f t="shared" si="6"/>
        <v>30</v>
      </c>
      <c r="AT12" s="110">
        <f t="shared" si="6"/>
        <v>28</v>
      </c>
      <c r="AU12" s="108">
        <f t="shared" si="6"/>
        <v>72</v>
      </c>
      <c r="AV12" s="109">
        <f t="shared" si="6"/>
        <v>0</v>
      </c>
      <c r="AW12" s="109">
        <f t="shared" si="6"/>
        <v>44</v>
      </c>
      <c r="AX12" s="109">
        <f t="shared" si="6"/>
        <v>14</v>
      </c>
      <c r="AY12" s="109">
        <f t="shared" si="6"/>
        <v>30</v>
      </c>
      <c r="AZ12" s="110">
        <f t="shared" si="6"/>
        <v>28</v>
      </c>
      <c r="BA12" s="108">
        <f t="shared" si="6"/>
        <v>0</v>
      </c>
      <c r="BB12" s="109">
        <f t="shared" si="6"/>
        <v>0</v>
      </c>
      <c r="BC12" s="109">
        <f t="shared" si="6"/>
        <v>0</v>
      </c>
      <c r="BD12" s="109">
        <f t="shared" si="6"/>
        <v>0</v>
      </c>
      <c r="BE12" s="109">
        <f t="shared" si="6"/>
        <v>0</v>
      </c>
      <c r="BF12" s="110">
        <f t="shared" si="6"/>
        <v>0</v>
      </c>
    </row>
    <row r="13" spans="1:58" ht="15">
      <c r="A13" s="190" t="s">
        <v>29</v>
      </c>
      <c r="B13" s="20" t="s">
        <v>334</v>
      </c>
      <c r="C13" s="18">
        <v>4</v>
      </c>
      <c r="D13" s="18">
        <f>C13*36</f>
        <v>144</v>
      </c>
      <c r="E13" s="472">
        <v>2</v>
      </c>
      <c r="F13" s="191">
        <v>2</v>
      </c>
      <c r="G13" s="18"/>
      <c r="H13" s="18"/>
      <c r="I13" s="192"/>
      <c r="J13" s="192">
        <f>(D13-I13-L13)*0.3</f>
        <v>25.92</v>
      </c>
      <c r="K13" s="192">
        <f>(D13-I13-L13)*0.7</f>
        <v>60.48</v>
      </c>
      <c r="L13" s="192">
        <f>(D13-I13)*0.4</f>
        <v>57.6</v>
      </c>
      <c r="M13" s="193" t="s">
        <v>19</v>
      </c>
      <c r="N13" s="194">
        <v>36</v>
      </c>
      <c r="O13" s="195">
        <f>D13-N13</f>
        <v>108</v>
      </c>
      <c r="P13" s="195">
        <f>Y13+AQ13</f>
        <v>66</v>
      </c>
      <c r="Q13" s="196">
        <f t="shared" ref="Q13:Q45" si="7">P13/O13*100</f>
        <v>61.111111111111114</v>
      </c>
      <c r="R13" s="195">
        <f>Z13+AR13</f>
        <v>33</v>
      </c>
      <c r="S13" s="196">
        <f t="shared" si="5"/>
        <v>50</v>
      </c>
      <c r="T13" s="196">
        <f>AA13+AS13</f>
        <v>33</v>
      </c>
      <c r="U13" s="195">
        <f>AB13+AT13</f>
        <v>15</v>
      </c>
      <c r="V13" s="197">
        <f>P13+U13</f>
        <v>81</v>
      </c>
      <c r="W13" s="198">
        <f>AC13+AI13</f>
        <v>144</v>
      </c>
      <c r="X13" s="199">
        <v>36</v>
      </c>
      <c r="Y13" s="199">
        <f>AE13+AK13</f>
        <v>66</v>
      </c>
      <c r="Z13" s="199">
        <f>AF13+AL13</f>
        <v>33</v>
      </c>
      <c r="AA13" s="199">
        <f>AG13+AM13</f>
        <v>33</v>
      </c>
      <c r="AB13" s="200">
        <f>AH13+AN13</f>
        <v>15</v>
      </c>
      <c r="AC13" s="201">
        <f>E13*36</f>
        <v>72</v>
      </c>
      <c r="AD13" s="202">
        <v>36</v>
      </c>
      <c r="AE13" s="202">
        <f>AF13+AG13</f>
        <v>34</v>
      </c>
      <c r="AF13" s="202">
        <v>17</v>
      </c>
      <c r="AG13" s="202">
        <v>17</v>
      </c>
      <c r="AH13" s="203">
        <f>AC13-AD13-AE13</f>
        <v>2</v>
      </c>
      <c r="AI13" s="201">
        <f>F13*36</f>
        <v>72</v>
      </c>
      <c r="AJ13" s="202">
        <v>27</v>
      </c>
      <c r="AK13" s="202">
        <f>AL13+AM13</f>
        <v>32</v>
      </c>
      <c r="AL13" s="202">
        <v>16</v>
      </c>
      <c r="AM13" s="202">
        <v>16</v>
      </c>
      <c r="AN13" s="203">
        <f>AI13-AJ13-AK13</f>
        <v>13</v>
      </c>
      <c r="AO13" s="204"/>
      <c r="AP13" s="205"/>
      <c r="AQ13" s="205"/>
      <c r="AR13" s="205"/>
      <c r="AS13" s="205"/>
      <c r="AT13" s="206"/>
      <c r="AU13" s="207"/>
      <c r="AV13" s="208"/>
      <c r="AW13" s="208"/>
      <c r="AX13" s="208"/>
      <c r="AY13" s="208"/>
      <c r="AZ13" s="209"/>
      <c r="BA13" s="207"/>
      <c r="BB13" s="208"/>
      <c r="BC13" s="208"/>
      <c r="BD13" s="208"/>
      <c r="BE13" s="208"/>
      <c r="BF13" s="209"/>
    </row>
    <row r="14" spans="1:58" ht="15">
      <c r="A14" s="210" t="s">
        <v>30</v>
      </c>
      <c r="B14" s="16" t="s">
        <v>187</v>
      </c>
      <c r="C14" s="15">
        <v>6</v>
      </c>
      <c r="D14" s="15">
        <v>216</v>
      </c>
      <c r="E14" s="15">
        <v>3</v>
      </c>
      <c r="F14" s="211">
        <v>3</v>
      </c>
      <c r="G14" s="15"/>
      <c r="H14" s="15"/>
      <c r="I14" s="3">
        <v>36</v>
      </c>
      <c r="J14" s="212">
        <v>28</v>
      </c>
      <c r="K14" s="212">
        <v>80</v>
      </c>
      <c r="L14" s="212">
        <f t="shared" ref="L14" si="8">(D14-I14)*0.4</f>
        <v>72</v>
      </c>
      <c r="M14" s="213" t="s">
        <v>19</v>
      </c>
      <c r="N14" s="214">
        <v>27</v>
      </c>
      <c r="O14" s="215">
        <f t="shared" ref="O14:O48" si="9">D14-N14</f>
        <v>189</v>
      </c>
      <c r="P14" s="215">
        <f>Y14+AQ14</f>
        <v>132</v>
      </c>
      <c r="Q14" s="216">
        <f t="shared" si="7"/>
        <v>69.841269841269835</v>
      </c>
      <c r="R14" s="215">
        <f>Z14+AR14</f>
        <v>0</v>
      </c>
      <c r="S14" s="216">
        <f t="shared" si="5"/>
        <v>0</v>
      </c>
      <c r="T14" s="196">
        <f t="shared" ref="T14:T16" si="10">AA14+AS14</f>
        <v>132</v>
      </c>
      <c r="U14" s="215">
        <f>AB14+AT14</f>
        <v>57</v>
      </c>
      <c r="V14" s="217">
        <f t="shared" ref="V14:V49" si="11">P14+U14</f>
        <v>189</v>
      </c>
      <c r="W14" s="218">
        <f>AC14+AI14</f>
        <v>216</v>
      </c>
      <c r="X14" s="219">
        <f t="shared" ref="X14:Y16" si="12">AD14+AJ14</f>
        <v>27</v>
      </c>
      <c r="Y14" s="219">
        <f t="shared" si="12"/>
        <v>132</v>
      </c>
      <c r="Z14" s="219"/>
      <c r="AA14" s="219">
        <f t="shared" ref="AA14:AB16" si="13">AG14+AM14</f>
        <v>132</v>
      </c>
      <c r="AB14" s="220">
        <f t="shared" si="13"/>
        <v>57</v>
      </c>
      <c r="AC14" s="221">
        <v>108</v>
      </c>
      <c r="AD14" s="222"/>
      <c r="AE14" s="222">
        <f t="shared" ref="AE14:AE36" si="14">AF14+AG14</f>
        <v>68</v>
      </c>
      <c r="AF14" s="222">
        <v>0</v>
      </c>
      <c r="AG14" s="222">
        <v>68</v>
      </c>
      <c r="AH14" s="223">
        <f>AC14-AD14-AE14</f>
        <v>40</v>
      </c>
      <c r="AI14" s="221">
        <v>108</v>
      </c>
      <c r="AJ14" s="222">
        <v>27</v>
      </c>
      <c r="AK14" s="222">
        <v>64</v>
      </c>
      <c r="AL14" s="222"/>
      <c r="AM14" s="222">
        <v>64</v>
      </c>
      <c r="AN14" s="223">
        <f>AI14-AJ14-AK14</f>
        <v>17</v>
      </c>
      <c r="AO14" s="224"/>
      <c r="AP14" s="225"/>
      <c r="AQ14" s="225"/>
      <c r="AR14" s="225"/>
      <c r="AS14" s="225"/>
      <c r="AT14" s="226"/>
      <c r="AU14" s="227"/>
      <c r="AV14" s="228"/>
      <c r="AW14" s="228"/>
      <c r="AX14" s="228"/>
      <c r="AY14" s="228"/>
      <c r="AZ14" s="229"/>
      <c r="BA14" s="227"/>
      <c r="BB14" s="228"/>
      <c r="BC14" s="228"/>
      <c r="BD14" s="228"/>
      <c r="BE14" s="228"/>
      <c r="BF14" s="229"/>
    </row>
    <row r="15" spans="1:58" ht="15">
      <c r="A15" s="210" t="s">
        <v>31</v>
      </c>
      <c r="B15" s="16" t="s">
        <v>188</v>
      </c>
      <c r="C15" s="15">
        <v>2</v>
      </c>
      <c r="D15" s="15">
        <f>C15*36</f>
        <v>72</v>
      </c>
      <c r="E15" s="15"/>
      <c r="F15" s="15"/>
      <c r="G15" s="230">
        <v>2</v>
      </c>
      <c r="H15" s="15"/>
      <c r="I15" s="231"/>
      <c r="J15" s="212">
        <v>12</v>
      </c>
      <c r="K15" s="212">
        <v>32</v>
      </c>
      <c r="L15" s="212">
        <v>28</v>
      </c>
      <c r="M15" s="232" t="s">
        <v>20</v>
      </c>
      <c r="N15" s="214"/>
      <c r="O15" s="215">
        <f t="shared" si="9"/>
        <v>72</v>
      </c>
      <c r="P15" s="215">
        <f>Y15+AQ15</f>
        <v>44</v>
      </c>
      <c r="Q15" s="216">
        <f t="shared" si="7"/>
        <v>61.111111111111114</v>
      </c>
      <c r="R15" s="215">
        <f>Z15+AR15</f>
        <v>14</v>
      </c>
      <c r="S15" s="216">
        <f t="shared" si="5"/>
        <v>31.818181818181817</v>
      </c>
      <c r="T15" s="196">
        <f t="shared" si="10"/>
        <v>30</v>
      </c>
      <c r="U15" s="215">
        <f>AB15+AT15</f>
        <v>28</v>
      </c>
      <c r="V15" s="217">
        <f t="shared" si="11"/>
        <v>72</v>
      </c>
      <c r="W15" s="218">
        <f>AC15+AI15</f>
        <v>0</v>
      </c>
      <c r="X15" s="219">
        <f t="shared" si="12"/>
        <v>0</v>
      </c>
      <c r="Y15" s="219">
        <f t="shared" si="12"/>
        <v>0</v>
      </c>
      <c r="Z15" s="219">
        <f>AF15+AL15</f>
        <v>0</v>
      </c>
      <c r="AA15" s="219">
        <f t="shared" si="13"/>
        <v>0</v>
      </c>
      <c r="AB15" s="220">
        <f t="shared" si="13"/>
        <v>0</v>
      </c>
      <c r="AC15" s="221"/>
      <c r="AD15" s="222"/>
      <c r="AE15" s="222">
        <f t="shared" si="14"/>
        <v>0</v>
      </c>
      <c r="AF15" s="222"/>
      <c r="AG15" s="222"/>
      <c r="AH15" s="223">
        <f>AC15-AD15-AE15</f>
        <v>0</v>
      </c>
      <c r="AI15" s="221"/>
      <c r="AJ15" s="222"/>
      <c r="AK15" s="222">
        <f t="shared" ref="AK15:AK36" si="15">AL15+AM15</f>
        <v>0</v>
      </c>
      <c r="AL15" s="222"/>
      <c r="AM15" s="222"/>
      <c r="AN15" s="223">
        <f t="shared" ref="AN15:AN49" si="16">AI15-AJ15-AK15</f>
        <v>0</v>
      </c>
      <c r="AO15" s="224">
        <f>AU15+BA15</f>
        <v>72</v>
      </c>
      <c r="AP15" s="225"/>
      <c r="AQ15" s="225">
        <f t="shared" ref="AQ15:AT16" si="17">AW15+BC15</f>
        <v>44</v>
      </c>
      <c r="AR15" s="225">
        <f t="shared" si="17"/>
        <v>14</v>
      </c>
      <c r="AS15" s="225">
        <f t="shared" si="17"/>
        <v>30</v>
      </c>
      <c r="AT15" s="226">
        <f t="shared" si="17"/>
        <v>28</v>
      </c>
      <c r="AU15" s="227">
        <v>72</v>
      </c>
      <c r="AV15" s="228"/>
      <c r="AW15" s="228">
        <f>AX15+AY15</f>
        <v>44</v>
      </c>
      <c r="AX15" s="228">
        <v>14</v>
      </c>
      <c r="AY15" s="228">
        <v>30</v>
      </c>
      <c r="AZ15" s="229">
        <f>AU15-AV15-AW15</f>
        <v>28</v>
      </c>
      <c r="BA15" s="227"/>
      <c r="BB15" s="228"/>
      <c r="BC15" s="228"/>
      <c r="BD15" s="228"/>
      <c r="BE15" s="228"/>
      <c r="BF15" s="229"/>
    </row>
    <row r="16" spans="1:58" ht="16" thickBot="1">
      <c r="A16" s="233" t="s">
        <v>287</v>
      </c>
      <c r="B16" s="119" t="s">
        <v>18</v>
      </c>
      <c r="C16" s="26">
        <v>2</v>
      </c>
      <c r="D16" s="26">
        <v>72</v>
      </c>
      <c r="E16" s="234">
        <v>1</v>
      </c>
      <c r="F16" s="235">
        <v>1</v>
      </c>
      <c r="G16" s="236"/>
      <c r="H16" s="236"/>
      <c r="I16" s="236"/>
      <c r="J16" s="236"/>
      <c r="K16" s="236"/>
      <c r="L16" s="236"/>
      <c r="M16" s="237" t="s">
        <v>21</v>
      </c>
      <c r="N16" s="238"/>
      <c r="O16" s="239">
        <f>D16-N16</f>
        <v>72</v>
      </c>
      <c r="P16" s="239">
        <f>Y16+AQ16</f>
        <v>60</v>
      </c>
      <c r="Q16" s="240">
        <f>P16/O16*100</f>
        <v>83.333333333333343</v>
      </c>
      <c r="R16" s="239">
        <f>Z16+AR16</f>
        <v>30</v>
      </c>
      <c r="S16" s="240">
        <f>R16/P16*100</f>
        <v>50</v>
      </c>
      <c r="T16" s="196">
        <f t="shared" si="10"/>
        <v>30</v>
      </c>
      <c r="U16" s="239">
        <f>AB16+AT16</f>
        <v>12</v>
      </c>
      <c r="V16" s="241">
        <f>P16+U16</f>
        <v>72</v>
      </c>
      <c r="W16" s="242">
        <f>AC16+AI16</f>
        <v>72</v>
      </c>
      <c r="X16" s="243">
        <f t="shared" si="12"/>
        <v>0</v>
      </c>
      <c r="Y16" s="243">
        <f t="shared" si="12"/>
        <v>60</v>
      </c>
      <c r="Z16" s="243">
        <f>AF16+AL16</f>
        <v>30</v>
      </c>
      <c r="AA16" s="243">
        <f t="shared" si="13"/>
        <v>30</v>
      </c>
      <c r="AB16" s="244">
        <f t="shared" si="13"/>
        <v>12</v>
      </c>
      <c r="AC16" s="245">
        <v>36</v>
      </c>
      <c r="AD16" s="246"/>
      <c r="AE16" s="246">
        <f>AF16+AG16</f>
        <v>28</v>
      </c>
      <c r="AF16" s="246">
        <v>14</v>
      </c>
      <c r="AG16" s="246">
        <v>14</v>
      </c>
      <c r="AH16" s="247">
        <f>AC16-AD16-AE16</f>
        <v>8</v>
      </c>
      <c r="AI16" s="245">
        <v>36</v>
      </c>
      <c r="AJ16" s="246"/>
      <c r="AK16" s="246">
        <f>AL16+AM16</f>
        <v>32</v>
      </c>
      <c r="AL16" s="246">
        <v>16</v>
      </c>
      <c r="AM16" s="246">
        <v>16</v>
      </c>
      <c r="AN16" s="247">
        <f>AI16-AJ16-AK16</f>
        <v>4</v>
      </c>
      <c r="AO16" s="248">
        <f>AU16+BA16</f>
        <v>0</v>
      </c>
      <c r="AP16" s="249">
        <f>AV16+BB16</f>
        <v>0</v>
      </c>
      <c r="AQ16" s="249">
        <f t="shared" si="17"/>
        <v>0</v>
      </c>
      <c r="AR16" s="249">
        <f t="shared" si="17"/>
        <v>0</v>
      </c>
      <c r="AS16" s="249">
        <f t="shared" si="17"/>
        <v>0</v>
      </c>
      <c r="AT16" s="250">
        <f t="shared" si="17"/>
        <v>0</v>
      </c>
      <c r="AU16" s="251"/>
      <c r="AV16" s="252"/>
      <c r="AW16" s="252">
        <f>AX16+AY16</f>
        <v>0</v>
      </c>
      <c r="AX16" s="252"/>
      <c r="AY16" s="252"/>
      <c r="AZ16" s="253">
        <f>AU16-AV16-AW16</f>
        <v>0</v>
      </c>
      <c r="BA16" s="251"/>
      <c r="BB16" s="252"/>
      <c r="BC16" s="252"/>
      <c r="BD16" s="252"/>
      <c r="BE16" s="252"/>
      <c r="BF16" s="253">
        <f>BA16-BB16-BC16</f>
        <v>0</v>
      </c>
    </row>
    <row r="17" spans="1:58" ht="15">
      <c r="A17" s="86" t="s">
        <v>32</v>
      </c>
      <c r="B17" s="87" t="s">
        <v>58</v>
      </c>
      <c r="C17" s="88">
        <f t="shared" ref="C17:L17" si="18">C18+C27</f>
        <v>52</v>
      </c>
      <c r="D17" s="88">
        <f t="shared" si="18"/>
        <v>1908</v>
      </c>
      <c r="E17" s="88">
        <f t="shared" si="18"/>
        <v>19</v>
      </c>
      <c r="F17" s="88">
        <f t="shared" si="18"/>
        <v>12</v>
      </c>
      <c r="G17" s="88">
        <f t="shared" si="18"/>
        <v>14</v>
      </c>
      <c r="H17" s="88">
        <f t="shared" si="18"/>
        <v>7</v>
      </c>
      <c r="I17" s="88">
        <f t="shared" si="18"/>
        <v>0</v>
      </c>
      <c r="J17" s="88" t="e">
        <f t="shared" si="18"/>
        <v>#REF!</v>
      </c>
      <c r="K17" s="88" t="e">
        <f t="shared" si="18"/>
        <v>#REF!</v>
      </c>
      <c r="L17" s="88" t="e">
        <f t="shared" si="18"/>
        <v>#REF!</v>
      </c>
      <c r="M17" s="80"/>
      <c r="N17" s="111">
        <f>N18+N27</f>
        <v>108</v>
      </c>
      <c r="O17" s="112">
        <f>O18+O27</f>
        <v>1800</v>
      </c>
      <c r="P17" s="112">
        <f>P18+P27</f>
        <v>1206</v>
      </c>
      <c r="Q17" s="106">
        <f>P17/O17*100</f>
        <v>67</v>
      </c>
      <c r="R17" s="112">
        <f>R18+R27</f>
        <v>366</v>
      </c>
      <c r="S17" s="106">
        <f>R17/P17*100</f>
        <v>30.348258706467661</v>
      </c>
      <c r="T17" s="112">
        <f t="shared" ref="T17:BF17" si="19">T18+T27</f>
        <v>840</v>
      </c>
      <c r="U17" s="112">
        <f t="shared" si="19"/>
        <v>558</v>
      </c>
      <c r="V17" s="113">
        <f t="shared" si="19"/>
        <v>1764</v>
      </c>
      <c r="W17" s="111">
        <f t="shared" si="19"/>
        <v>1116</v>
      </c>
      <c r="X17" s="112">
        <f t="shared" si="19"/>
        <v>0</v>
      </c>
      <c r="Y17" s="112">
        <f t="shared" si="19"/>
        <v>742</v>
      </c>
      <c r="Z17" s="112">
        <f t="shared" si="19"/>
        <v>266</v>
      </c>
      <c r="AA17" s="112">
        <f t="shared" si="19"/>
        <v>476</v>
      </c>
      <c r="AB17" s="113">
        <f t="shared" si="19"/>
        <v>374</v>
      </c>
      <c r="AC17" s="111">
        <f t="shared" si="19"/>
        <v>684</v>
      </c>
      <c r="AD17" s="112">
        <f t="shared" si="19"/>
        <v>0</v>
      </c>
      <c r="AE17" s="112">
        <f t="shared" si="19"/>
        <v>370</v>
      </c>
      <c r="AF17" s="112">
        <f t="shared" si="19"/>
        <v>154</v>
      </c>
      <c r="AG17" s="112">
        <f t="shared" si="19"/>
        <v>216</v>
      </c>
      <c r="AH17" s="113">
        <f t="shared" si="19"/>
        <v>282</v>
      </c>
      <c r="AI17" s="111">
        <f t="shared" si="19"/>
        <v>432</v>
      </c>
      <c r="AJ17" s="112">
        <f t="shared" si="19"/>
        <v>0</v>
      </c>
      <c r="AK17" s="112">
        <f t="shared" si="19"/>
        <v>372</v>
      </c>
      <c r="AL17" s="112">
        <f t="shared" si="19"/>
        <v>112</v>
      </c>
      <c r="AM17" s="112">
        <f t="shared" si="19"/>
        <v>260</v>
      </c>
      <c r="AN17" s="113">
        <f t="shared" si="19"/>
        <v>92</v>
      </c>
      <c r="AO17" s="111">
        <f t="shared" si="19"/>
        <v>756</v>
      </c>
      <c r="AP17" s="112">
        <f t="shared" si="19"/>
        <v>108</v>
      </c>
      <c r="AQ17" s="112">
        <f t="shared" si="19"/>
        <v>464</v>
      </c>
      <c r="AR17" s="112">
        <f t="shared" si="19"/>
        <v>100</v>
      </c>
      <c r="AS17" s="112">
        <f t="shared" si="19"/>
        <v>364</v>
      </c>
      <c r="AT17" s="113">
        <f t="shared" si="19"/>
        <v>184</v>
      </c>
      <c r="AU17" s="111">
        <f t="shared" si="19"/>
        <v>504</v>
      </c>
      <c r="AV17" s="112">
        <f t="shared" si="19"/>
        <v>54</v>
      </c>
      <c r="AW17" s="112">
        <f t="shared" si="19"/>
        <v>314</v>
      </c>
      <c r="AX17" s="112">
        <f t="shared" si="19"/>
        <v>100</v>
      </c>
      <c r="AY17" s="112">
        <f t="shared" si="19"/>
        <v>214</v>
      </c>
      <c r="AZ17" s="113">
        <f t="shared" si="19"/>
        <v>136</v>
      </c>
      <c r="BA17" s="111">
        <f t="shared" si="19"/>
        <v>252</v>
      </c>
      <c r="BB17" s="112">
        <f t="shared" si="19"/>
        <v>54</v>
      </c>
      <c r="BC17" s="112">
        <f t="shared" si="19"/>
        <v>150</v>
      </c>
      <c r="BD17" s="112">
        <f t="shared" si="19"/>
        <v>0</v>
      </c>
      <c r="BE17" s="112">
        <f t="shared" si="19"/>
        <v>150</v>
      </c>
      <c r="BF17" s="113">
        <f t="shared" si="19"/>
        <v>48</v>
      </c>
    </row>
    <row r="18" spans="1:58" ht="16" thickBot="1">
      <c r="A18" s="89" t="s">
        <v>34</v>
      </c>
      <c r="B18" s="82" t="s">
        <v>33</v>
      </c>
      <c r="C18" s="83">
        <f t="shared" ref="C18:D18" si="20">C19+C20+C21+C22+C23+C24+C25+C26</f>
        <v>24</v>
      </c>
      <c r="D18" s="83">
        <f t="shared" si="20"/>
        <v>900</v>
      </c>
      <c r="E18" s="83">
        <f>E19+E20+E21+E22+E23+E24+E25+E26</f>
        <v>8</v>
      </c>
      <c r="F18" s="83">
        <f t="shared" ref="F18:H18" si="21">F19+F20+F21+F22+F23+F24+F25+F26</f>
        <v>5</v>
      </c>
      <c r="G18" s="83">
        <f t="shared" si="21"/>
        <v>7</v>
      </c>
      <c r="H18" s="83">
        <f t="shared" si="21"/>
        <v>4</v>
      </c>
      <c r="I18" s="84"/>
      <c r="J18" s="84"/>
      <c r="K18" s="84"/>
      <c r="L18" s="84"/>
      <c r="M18" s="85"/>
      <c r="N18" s="108">
        <f>N19+N20+N21+N22+N23+N24+N25+N26</f>
        <v>54</v>
      </c>
      <c r="O18" s="109">
        <f t="shared" ref="O18:P18" si="22">O19+O20+O21+O22+O23+O24+O25+O26</f>
        <v>846</v>
      </c>
      <c r="P18" s="109">
        <f t="shared" si="22"/>
        <v>576</v>
      </c>
      <c r="Q18" s="189">
        <f>P18/O18*100</f>
        <v>68.085106382978722</v>
      </c>
      <c r="R18" s="109">
        <f>R19+R20+R21+R22+R23+R24+R25+R26</f>
        <v>222</v>
      </c>
      <c r="S18" s="189">
        <f>R18/P18*100</f>
        <v>38.541666666666671</v>
      </c>
      <c r="T18" s="109">
        <f>T19+T20+T21+T22+T23+T24+T25+T26</f>
        <v>354</v>
      </c>
      <c r="U18" s="109">
        <f t="shared" ref="U18:BF18" si="23">U19+U20+U21+U22+U23+U24+U25+U26</f>
        <v>234</v>
      </c>
      <c r="V18" s="109">
        <f t="shared" si="23"/>
        <v>810</v>
      </c>
      <c r="W18" s="109">
        <f t="shared" si="23"/>
        <v>468</v>
      </c>
      <c r="X18" s="109">
        <f t="shared" si="23"/>
        <v>0</v>
      </c>
      <c r="Y18" s="109">
        <f t="shared" si="23"/>
        <v>338</v>
      </c>
      <c r="Z18" s="109">
        <f t="shared" si="23"/>
        <v>166</v>
      </c>
      <c r="AA18" s="109">
        <f t="shared" si="23"/>
        <v>172</v>
      </c>
      <c r="AB18" s="254">
        <f t="shared" si="23"/>
        <v>130</v>
      </c>
      <c r="AC18" s="108">
        <f t="shared" si="23"/>
        <v>288</v>
      </c>
      <c r="AD18" s="109">
        <f t="shared" si="23"/>
        <v>0</v>
      </c>
      <c r="AE18" s="109">
        <f t="shared" si="23"/>
        <v>178</v>
      </c>
      <c r="AF18" s="109">
        <f t="shared" si="23"/>
        <v>86</v>
      </c>
      <c r="AG18" s="109">
        <f t="shared" si="23"/>
        <v>92</v>
      </c>
      <c r="AH18" s="110">
        <f t="shared" si="23"/>
        <v>110</v>
      </c>
      <c r="AI18" s="255">
        <f t="shared" si="23"/>
        <v>180</v>
      </c>
      <c r="AJ18" s="109">
        <f t="shared" si="23"/>
        <v>0</v>
      </c>
      <c r="AK18" s="109">
        <f t="shared" si="23"/>
        <v>160</v>
      </c>
      <c r="AL18" s="109">
        <f t="shared" si="23"/>
        <v>80</v>
      </c>
      <c r="AM18" s="109">
        <f t="shared" si="23"/>
        <v>80</v>
      </c>
      <c r="AN18" s="254">
        <f t="shared" si="23"/>
        <v>20</v>
      </c>
      <c r="AO18" s="108">
        <f t="shared" si="23"/>
        <v>396</v>
      </c>
      <c r="AP18" s="109">
        <f t="shared" si="23"/>
        <v>54</v>
      </c>
      <c r="AQ18" s="109">
        <f t="shared" si="23"/>
        <v>238</v>
      </c>
      <c r="AR18" s="109">
        <f>AR19+AR20+AR21+AR22+AR23+AR24+AR25+AR26</f>
        <v>56</v>
      </c>
      <c r="AS18" s="109">
        <f t="shared" si="23"/>
        <v>182</v>
      </c>
      <c r="AT18" s="110">
        <f t="shared" si="23"/>
        <v>104</v>
      </c>
      <c r="AU18" s="255">
        <f t="shared" si="23"/>
        <v>252</v>
      </c>
      <c r="AV18" s="109">
        <f t="shared" si="23"/>
        <v>27</v>
      </c>
      <c r="AW18" s="109">
        <f t="shared" si="23"/>
        <v>148</v>
      </c>
      <c r="AX18" s="109">
        <f t="shared" si="23"/>
        <v>56</v>
      </c>
      <c r="AY18" s="109">
        <f t="shared" si="23"/>
        <v>92</v>
      </c>
      <c r="AZ18" s="254">
        <f t="shared" si="23"/>
        <v>77</v>
      </c>
      <c r="BA18" s="108">
        <f t="shared" si="23"/>
        <v>144</v>
      </c>
      <c r="BB18" s="109">
        <f t="shared" si="23"/>
        <v>27</v>
      </c>
      <c r="BC18" s="109">
        <f t="shared" si="23"/>
        <v>90</v>
      </c>
      <c r="BD18" s="109">
        <f t="shared" si="23"/>
        <v>0</v>
      </c>
      <c r="BE18" s="109">
        <f t="shared" si="23"/>
        <v>90</v>
      </c>
      <c r="BF18" s="110">
        <f t="shared" si="23"/>
        <v>27</v>
      </c>
    </row>
    <row r="19" spans="1:58" ht="30">
      <c r="A19" s="10" t="s">
        <v>36</v>
      </c>
      <c r="B19" s="68" t="s">
        <v>181</v>
      </c>
      <c r="C19" s="15">
        <f t="shared" ref="C19:C26" si="24">SUM(E19:H19)</f>
        <v>7</v>
      </c>
      <c r="D19" s="15">
        <f t="shared" ref="D19" si="25">C19*36</f>
        <v>252</v>
      </c>
      <c r="E19" s="256">
        <v>2</v>
      </c>
      <c r="F19" s="257">
        <v>2</v>
      </c>
      <c r="G19" s="258">
        <v>3</v>
      </c>
      <c r="H19" s="256"/>
      <c r="I19" s="3">
        <v>36</v>
      </c>
      <c r="J19" s="212">
        <v>122</v>
      </c>
      <c r="K19" s="212">
        <v>286</v>
      </c>
      <c r="L19" s="212">
        <v>276</v>
      </c>
      <c r="M19" s="213" t="s">
        <v>245</v>
      </c>
      <c r="N19" s="214">
        <v>27</v>
      </c>
      <c r="O19" s="195">
        <f t="shared" si="9"/>
        <v>225</v>
      </c>
      <c r="P19" s="215">
        <f t="shared" ref="P19:P26" si="26">Y19+AQ19</f>
        <v>128</v>
      </c>
      <c r="Q19" s="216">
        <f t="shared" si="7"/>
        <v>56.888888888888886</v>
      </c>
      <c r="R19" s="215">
        <f>Z19+AR19</f>
        <v>62</v>
      </c>
      <c r="S19" s="216">
        <f t="shared" si="5"/>
        <v>48.4375</v>
      </c>
      <c r="T19" s="216">
        <f t="shared" ref="T19:U26" si="27">AA19+AS19</f>
        <v>66</v>
      </c>
      <c r="U19" s="215">
        <f t="shared" si="27"/>
        <v>97</v>
      </c>
      <c r="V19" s="197">
        <f t="shared" si="11"/>
        <v>225</v>
      </c>
      <c r="W19" s="218">
        <f t="shared" ref="W19:AB31" si="28">AC19+AI19</f>
        <v>144</v>
      </c>
      <c r="X19" s="219">
        <f t="shared" si="28"/>
        <v>0</v>
      </c>
      <c r="Y19" s="219">
        <f t="shared" si="28"/>
        <v>98</v>
      </c>
      <c r="Z19" s="219">
        <f t="shared" si="28"/>
        <v>48</v>
      </c>
      <c r="AA19" s="219">
        <f t="shared" si="28"/>
        <v>50</v>
      </c>
      <c r="AB19" s="220">
        <f t="shared" si="28"/>
        <v>46</v>
      </c>
      <c r="AC19" s="221">
        <v>72</v>
      </c>
      <c r="AD19" s="222"/>
      <c r="AE19" s="202">
        <f t="shared" si="14"/>
        <v>34</v>
      </c>
      <c r="AF19" s="222">
        <v>16</v>
      </c>
      <c r="AG19" s="222">
        <v>18</v>
      </c>
      <c r="AH19" s="203">
        <f t="shared" ref="AH19:AH26" si="29">AC19-AD19-AE19</f>
        <v>38</v>
      </c>
      <c r="AI19" s="221">
        <v>72</v>
      </c>
      <c r="AJ19" s="222"/>
      <c r="AK19" s="202">
        <f t="shared" si="15"/>
        <v>64</v>
      </c>
      <c r="AL19" s="222">
        <v>32</v>
      </c>
      <c r="AM19" s="222">
        <v>32</v>
      </c>
      <c r="AN19" s="223">
        <f t="shared" si="16"/>
        <v>8</v>
      </c>
      <c r="AO19" s="224">
        <f t="shared" ref="AO19:AO26" si="30">AU19+BA19</f>
        <v>108</v>
      </c>
      <c r="AP19" s="225">
        <f>AV19+BB19</f>
        <v>27</v>
      </c>
      <c r="AQ19" s="225">
        <f t="shared" ref="AQ19:AT26" si="31">AW19+BC19</f>
        <v>30</v>
      </c>
      <c r="AR19" s="225">
        <f>AX19+BD19</f>
        <v>14</v>
      </c>
      <c r="AS19" s="225">
        <f t="shared" si="31"/>
        <v>16</v>
      </c>
      <c r="AT19" s="226">
        <f t="shared" si="31"/>
        <v>51</v>
      </c>
      <c r="AU19" s="227">
        <v>108</v>
      </c>
      <c r="AV19" s="228">
        <v>27</v>
      </c>
      <c r="AW19" s="228">
        <f t="shared" ref="AW19:AW26" si="32">AX19+AY19</f>
        <v>30</v>
      </c>
      <c r="AX19" s="228">
        <v>14</v>
      </c>
      <c r="AY19" s="228">
        <v>16</v>
      </c>
      <c r="AZ19" s="259">
        <f t="shared" ref="AZ19:AZ49" si="33">AU19-AV19-AW19</f>
        <v>51</v>
      </c>
      <c r="BA19" s="227"/>
      <c r="BB19" s="228"/>
      <c r="BC19" s="228">
        <f t="shared" ref="BC19:BC20" si="34">BD19+BE19</f>
        <v>0</v>
      </c>
      <c r="BD19" s="228"/>
      <c r="BE19" s="228"/>
      <c r="BF19" s="209">
        <f t="shared" ref="BF19:BF26" si="35">BA19-BB19-BC19</f>
        <v>0</v>
      </c>
    </row>
    <row r="20" spans="1:58" ht="30">
      <c r="A20" s="10" t="s">
        <v>37</v>
      </c>
      <c r="B20" s="68" t="s">
        <v>182</v>
      </c>
      <c r="C20" s="15">
        <f t="shared" si="24"/>
        <v>3</v>
      </c>
      <c r="D20" s="15">
        <f>C20*36</f>
        <v>108</v>
      </c>
      <c r="E20" s="69"/>
      <c r="F20" s="69"/>
      <c r="G20" s="256">
        <v>1</v>
      </c>
      <c r="H20" s="258">
        <v>2</v>
      </c>
      <c r="I20" s="260">
        <v>36</v>
      </c>
      <c r="J20" s="212">
        <v>46</v>
      </c>
      <c r="K20" s="212">
        <v>104</v>
      </c>
      <c r="L20" s="212">
        <v>102</v>
      </c>
      <c r="M20" s="213" t="s">
        <v>308</v>
      </c>
      <c r="N20" s="214">
        <v>27</v>
      </c>
      <c r="O20" s="195">
        <f t="shared" si="9"/>
        <v>81</v>
      </c>
      <c r="P20" s="215">
        <f t="shared" si="26"/>
        <v>60</v>
      </c>
      <c r="Q20" s="216">
        <f t="shared" si="7"/>
        <v>74.074074074074076</v>
      </c>
      <c r="R20" s="215">
        <f>Z20+AR20</f>
        <v>14</v>
      </c>
      <c r="S20" s="216">
        <f t="shared" si="5"/>
        <v>23.333333333333332</v>
      </c>
      <c r="T20" s="216">
        <f t="shared" si="27"/>
        <v>46</v>
      </c>
      <c r="U20" s="215">
        <f t="shared" si="27"/>
        <v>21</v>
      </c>
      <c r="V20" s="197">
        <f t="shared" si="11"/>
        <v>81</v>
      </c>
      <c r="W20" s="218">
        <f t="shared" si="28"/>
        <v>0</v>
      </c>
      <c r="X20" s="219">
        <f t="shared" si="28"/>
        <v>0</v>
      </c>
      <c r="Y20" s="219">
        <f t="shared" si="28"/>
        <v>0</v>
      </c>
      <c r="Z20" s="219">
        <f t="shared" si="28"/>
        <v>0</v>
      </c>
      <c r="AA20" s="219">
        <f t="shared" si="28"/>
        <v>0</v>
      </c>
      <c r="AB20" s="220">
        <f t="shared" si="28"/>
        <v>0</v>
      </c>
      <c r="AC20" s="221"/>
      <c r="AD20" s="222"/>
      <c r="AE20" s="202">
        <f t="shared" si="14"/>
        <v>0</v>
      </c>
      <c r="AF20" s="222"/>
      <c r="AG20" s="222"/>
      <c r="AH20" s="203">
        <f t="shared" si="29"/>
        <v>0</v>
      </c>
      <c r="AI20" s="221"/>
      <c r="AJ20" s="222"/>
      <c r="AK20" s="202">
        <f t="shared" si="15"/>
        <v>0</v>
      </c>
      <c r="AL20" s="222">
        <v>0</v>
      </c>
      <c r="AM20" s="222"/>
      <c r="AN20" s="223">
        <f t="shared" si="16"/>
        <v>0</v>
      </c>
      <c r="AO20" s="224">
        <f t="shared" si="30"/>
        <v>108</v>
      </c>
      <c r="AP20" s="225">
        <f t="shared" ref="AP20:AP26" si="36">AV20+BB20</f>
        <v>27</v>
      </c>
      <c r="AQ20" s="225">
        <f t="shared" si="31"/>
        <v>60</v>
      </c>
      <c r="AR20" s="225">
        <f>AX20+BD20</f>
        <v>14</v>
      </c>
      <c r="AS20" s="225">
        <f t="shared" si="31"/>
        <v>46</v>
      </c>
      <c r="AT20" s="226">
        <f t="shared" si="31"/>
        <v>21</v>
      </c>
      <c r="AU20" s="227">
        <v>36</v>
      </c>
      <c r="AV20" s="228"/>
      <c r="AW20" s="228">
        <f t="shared" si="32"/>
        <v>30</v>
      </c>
      <c r="AX20" s="228">
        <v>14</v>
      </c>
      <c r="AY20" s="228">
        <v>16</v>
      </c>
      <c r="AZ20" s="259">
        <f t="shared" si="33"/>
        <v>6</v>
      </c>
      <c r="BA20" s="227">
        <v>72</v>
      </c>
      <c r="BB20" s="228">
        <v>27</v>
      </c>
      <c r="BC20" s="228">
        <f t="shared" si="34"/>
        <v>30</v>
      </c>
      <c r="BD20" s="228">
        <v>0</v>
      </c>
      <c r="BE20" s="228">
        <v>30</v>
      </c>
      <c r="BF20" s="209">
        <f t="shared" si="35"/>
        <v>15</v>
      </c>
    </row>
    <row r="21" spans="1:58" ht="30">
      <c r="A21" s="10" t="s">
        <v>38</v>
      </c>
      <c r="B21" s="68" t="s">
        <v>185</v>
      </c>
      <c r="C21" s="15">
        <f t="shared" si="24"/>
        <v>5</v>
      </c>
      <c r="D21" s="15">
        <f>C21*36</f>
        <v>180</v>
      </c>
      <c r="E21" s="256">
        <v>2</v>
      </c>
      <c r="F21" s="257">
        <v>1</v>
      </c>
      <c r="G21" s="256">
        <v>1</v>
      </c>
      <c r="H21" s="257">
        <v>1</v>
      </c>
      <c r="I21" s="231"/>
      <c r="J21" s="231">
        <v>14</v>
      </c>
      <c r="K21" s="231">
        <v>30</v>
      </c>
      <c r="L21" s="231">
        <v>28</v>
      </c>
      <c r="M21" s="232" t="s">
        <v>225</v>
      </c>
      <c r="N21" s="214"/>
      <c r="O21" s="195">
        <f t="shared" si="9"/>
        <v>180</v>
      </c>
      <c r="P21" s="215">
        <f t="shared" si="26"/>
        <v>124</v>
      </c>
      <c r="Q21" s="216">
        <f t="shared" si="7"/>
        <v>68.888888888888886</v>
      </c>
      <c r="R21" s="215">
        <f t="shared" ref="R21:R26" si="37">Z21+AR21</f>
        <v>30</v>
      </c>
      <c r="S21" s="216">
        <f>R21/P21*100</f>
        <v>24.193548387096776</v>
      </c>
      <c r="T21" s="216">
        <f t="shared" si="27"/>
        <v>94</v>
      </c>
      <c r="U21" s="215">
        <f t="shared" si="27"/>
        <v>56</v>
      </c>
      <c r="V21" s="197">
        <f t="shared" si="11"/>
        <v>180</v>
      </c>
      <c r="W21" s="218">
        <f t="shared" si="28"/>
        <v>108</v>
      </c>
      <c r="X21" s="219">
        <f t="shared" si="28"/>
        <v>0</v>
      </c>
      <c r="Y21" s="219">
        <f t="shared" si="28"/>
        <v>64</v>
      </c>
      <c r="Z21" s="219">
        <f t="shared" si="28"/>
        <v>30</v>
      </c>
      <c r="AA21" s="219">
        <f t="shared" si="28"/>
        <v>34</v>
      </c>
      <c r="AB21" s="220">
        <f t="shared" si="28"/>
        <v>44</v>
      </c>
      <c r="AC21" s="221">
        <v>72</v>
      </c>
      <c r="AD21" s="222"/>
      <c r="AE21" s="202">
        <f t="shared" si="14"/>
        <v>32</v>
      </c>
      <c r="AF21" s="222">
        <v>14</v>
      </c>
      <c r="AG21" s="222">
        <v>18</v>
      </c>
      <c r="AH21" s="203">
        <f t="shared" si="29"/>
        <v>40</v>
      </c>
      <c r="AI21" s="221">
        <v>36</v>
      </c>
      <c r="AJ21" s="222"/>
      <c r="AK21" s="202">
        <f t="shared" si="15"/>
        <v>32</v>
      </c>
      <c r="AL21" s="222">
        <v>16</v>
      </c>
      <c r="AM21" s="222">
        <v>16</v>
      </c>
      <c r="AN21" s="223">
        <f t="shared" si="16"/>
        <v>4</v>
      </c>
      <c r="AO21" s="224">
        <f t="shared" si="30"/>
        <v>72</v>
      </c>
      <c r="AP21" s="225">
        <f t="shared" si="36"/>
        <v>0</v>
      </c>
      <c r="AQ21" s="225">
        <f t="shared" si="31"/>
        <v>60</v>
      </c>
      <c r="AR21" s="225">
        <f t="shared" si="31"/>
        <v>0</v>
      </c>
      <c r="AS21" s="225">
        <f t="shared" si="31"/>
        <v>60</v>
      </c>
      <c r="AT21" s="226">
        <f t="shared" si="31"/>
        <v>12</v>
      </c>
      <c r="AU21" s="227">
        <v>36</v>
      </c>
      <c r="AV21" s="228"/>
      <c r="AW21" s="228">
        <f t="shared" si="32"/>
        <v>30</v>
      </c>
      <c r="AX21" s="228">
        <v>0</v>
      </c>
      <c r="AY21" s="228">
        <v>30</v>
      </c>
      <c r="AZ21" s="259">
        <f t="shared" si="33"/>
        <v>6</v>
      </c>
      <c r="BA21" s="227">
        <v>36</v>
      </c>
      <c r="BB21" s="228"/>
      <c r="BC21" s="228">
        <f>BD21+BE21</f>
        <v>30</v>
      </c>
      <c r="BD21" s="228">
        <v>0</v>
      </c>
      <c r="BE21" s="228">
        <v>30</v>
      </c>
      <c r="BF21" s="209">
        <f t="shared" si="35"/>
        <v>6</v>
      </c>
    </row>
    <row r="22" spans="1:58" ht="15">
      <c r="A22" s="469" t="s">
        <v>39</v>
      </c>
      <c r="B22" s="10" t="s">
        <v>177</v>
      </c>
      <c r="C22" s="15">
        <f t="shared" si="24"/>
        <v>2</v>
      </c>
      <c r="D22" s="15">
        <v>72</v>
      </c>
      <c r="E22" s="382">
        <v>1</v>
      </c>
      <c r="F22" s="230">
        <v>1</v>
      </c>
      <c r="G22" s="15"/>
      <c r="H22" s="147"/>
      <c r="I22" s="212"/>
      <c r="J22" s="212">
        <f>(D22-I22-L22)*0.3</f>
        <v>12.96</v>
      </c>
      <c r="K22" s="212">
        <f>(D22-I22-L22)*0.7</f>
        <v>30.24</v>
      </c>
      <c r="L22" s="212">
        <f>(D22-I22)*0.4</f>
        <v>28.8</v>
      </c>
      <c r="M22" s="232" t="s">
        <v>21</v>
      </c>
      <c r="N22" s="214"/>
      <c r="O22" s="195">
        <f t="shared" si="9"/>
        <v>72</v>
      </c>
      <c r="P22" s="215">
        <f t="shared" si="26"/>
        <v>60</v>
      </c>
      <c r="Q22" s="216">
        <f t="shared" si="7"/>
        <v>83.333333333333343</v>
      </c>
      <c r="R22" s="215">
        <f t="shared" si="37"/>
        <v>30</v>
      </c>
      <c r="S22" s="216">
        <f>R22/P22*100</f>
        <v>50</v>
      </c>
      <c r="T22" s="216">
        <f t="shared" si="27"/>
        <v>30</v>
      </c>
      <c r="U22" s="215">
        <f t="shared" si="27"/>
        <v>12</v>
      </c>
      <c r="V22" s="197">
        <f t="shared" si="11"/>
        <v>72</v>
      </c>
      <c r="W22" s="218">
        <f t="shared" si="28"/>
        <v>72</v>
      </c>
      <c r="X22" s="219">
        <f t="shared" si="28"/>
        <v>0</v>
      </c>
      <c r="Y22" s="219">
        <f t="shared" si="28"/>
        <v>60</v>
      </c>
      <c r="Z22" s="219">
        <f t="shared" si="28"/>
        <v>30</v>
      </c>
      <c r="AA22" s="219">
        <f>AG22+AM22</f>
        <v>30</v>
      </c>
      <c r="AB22" s="220">
        <f t="shared" si="28"/>
        <v>12</v>
      </c>
      <c r="AC22" s="221">
        <v>36</v>
      </c>
      <c r="AD22" s="222"/>
      <c r="AE22" s="202">
        <f t="shared" si="14"/>
        <v>28</v>
      </c>
      <c r="AF22" s="222">
        <v>14</v>
      </c>
      <c r="AG22" s="222">
        <v>14</v>
      </c>
      <c r="AH22" s="203">
        <f t="shared" si="29"/>
        <v>8</v>
      </c>
      <c r="AI22" s="221">
        <v>36</v>
      </c>
      <c r="AJ22" s="222"/>
      <c r="AK22" s="202">
        <f t="shared" si="15"/>
        <v>32</v>
      </c>
      <c r="AL22" s="222">
        <v>16</v>
      </c>
      <c r="AM22" s="222">
        <v>16</v>
      </c>
      <c r="AN22" s="223">
        <f t="shared" si="16"/>
        <v>4</v>
      </c>
      <c r="AO22" s="224"/>
      <c r="AP22" s="225">
        <f t="shared" si="36"/>
        <v>0</v>
      </c>
      <c r="AQ22" s="225"/>
      <c r="AR22" s="225"/>
      <c r="AS22" s="225"/>
      <c r="AT22" s="226"/>
      <c r="AU22" s="227"/>
      <c r="AV22" s="228"/>
      <c r="AW22" s="228"/>
      <c r="AX22" s="228"/>
      <c r="AY22" s="228"/>
      <c r="AZ22" s="259">
        <f t="shared" si="33"/>
        <v>0</v>
      </c>
      <c r="BA22" s="227"/>
      <c r="BB22" s="228"/>
      <c r="BC22" s="228"/>
      <c r="BD22" s="228"/>
      <c r="BE22" s="228"/>
      <c r="BF22" s="209">
        <f t="shared" si="35"/>
        <v>0</v>
      </c>
    </row>
    <row r="23" spans="1:58" ht="30">
      <c r="A23" s="469" t="s">
        <v>192</v>
      </c>
      <c r="B23" s="10" t="s">
        <v>211</v>
      </c>
      <c r="C23" s="15">
        <f t="shared" si="24"/>
        <v>1</v>
      </c>
      <c r="D23" s="15">
        <v>36</v>
      </c>
      <c r="E23" s="230">
        <v>1</v>
      </c>
      <c r="F23" s="15"/>
      <c r="G23" s="15"/>
      <c r="H23" s="147"/>
      <c r="I23" s="3">
        <v>36</v>
      </c>
      <c r="J23" s="212">
        <v>28</v>
      </c>
      <c r="K23" s="212">
        <v>80</v>
      </c>
      <c r="L23" s="212">
        <f t="shared" ref="L23" si="38">(D23-I23)*0.4</f>
        <v>0</v>
      </c>
      <c r="M23" s="232" t="s">
        <v>204</v>
      </c>
      <c r="N23" s="214"/>
      <c r="O23" s="195">
        <f t="shared" si="9"/>
        <v>36</v>
      </c>
      <c r="P23" s="215">
        <f t="shared" si="26"/>
        <v>28</v>
      </c>
      <c r="Q23" s="216">
        <f t="shared" si="7"/>
        <v>77.777777777777786</v>
      </c>
      <c r="R23" s="215">
        <f t="shared" si="37"/>
        <v>14</v>
      </c>
      <c r="S23" s="216">
        <f t="shared" si="5"/>
        <v>50</v>
      </c>
      <c r="T23" s="216">
        <f t="shared" si="27"/>
        <v>14</v>
      </c>
      <c r="U23" s="215">
        <f t="shared" si="27"/>
        <v>8</v>
      </c>
      <c r="V23" s="197">
        <f t="shared" si="11"/>
        <v>36</v>
      </c>
      <c r="W23" s="218">
        <f t="shared" si="28"/>
        <v>36</v>
      </c>
      <c r="X23" s="219">
        <f t="shared" si="28"/>
        <v>0</v>
      </c>
      <c r="Y23" s="219">
        <f t="shared" si="28"/>
        <v>28</v>
      </c>
      <c r="Z23" s="219">
        <f t="shared" si="28"/>
        <v>14</v>
      </c>
      <c r="AA23" s="219">
        <f t="shared" si="28"/>
        <v>14</v>
      </c>
      <c r="AB23" s="220">
        <f t="shared" si="28"/>
        <v>8</v>
      </c>
      <c r="AC23" s="221">
        <v>36</v>
      </c>
      <c r="AD23" s="222"/>
      <c r="AE23" s="202">
        <f t="shared" si="14"/>
        <v>28</v>
      </c>
      <c r="AF23" s="222">
        <v>14</v>
      </c>
      <c r="AG23" s="222">
        <v>14</v>
      </c>
      <c r="AH23" s="203">
        <f t="shared" si="29"/>
        <v>8</v>
      </c>
      <c r="AI23" s="221"/>
      <c r="AJ23" s="222"/>
      <c r="AK23" s="202">
        <f t="shared" si="15"/>
        <v>0</v>
      </c>
      <c r="AL23" s="222"/>
      <c r="AM23" s="222"/>
      <c r="AN23" s="223">
        <f t="shared" si="16"/>
        <v>0</v>
      </c>
      <c r="AO23" s="224">
        <f t="shared" si="30"/>
        <v>0</v>
      </c>
      <c r="AP23" s="225">
        <f t="shared" si="36"/>
        <v>0</v>
      </c>
      <c r="AQ23" s="225">
        <f t="shared" si="31"/>
        <v>0</v>
      </c>
      <c r="AR23" s="225">
        <f t="shared" si="31"/>
        <v>0</v>
      </c>
      <c r="AS23" s="225">
        <f t="shared" si="31"/>
        <v>0</v>
      </c>
      <c r="AT23" s="226">
        <f t="shared" si="31"/>
        <v>0</v>
      </c>
      <c r="AU23" s="227"/>
      <c r="AV23" s="228"/>
      <c r="AW23" s="228">
        <f t="shared" si="32"/>
        <v>0</v>
      </c>
      <c r="AX23" s="228"/>
      <c r="AY23" s="228"/>
      <c r="AZ23" s="259">
        <f t="shared" si="33"/>
        <v>0</v>
      </c>
      <c r="BA23" s="227"/>
      <c r="BB23" s="228"/>
      <c r="BC23" s="228">
        <f t="shared" ref="BC23:BC36" si="39">BD23+BE23</f>
        <v>0</v>
      </c>
      <c r="BD23" s="228"/>
      <c r="BE23" s="228"/>
      <c r="BF23" s="209">
        <f t="shared" si="35"/>
        <v>0</v>
      </c>
    </row>
    <row r="24" spans="1:58" ht="30">
      <c r="A24" s="469" t="s">
        <v>193</v>
      </c>
      <c r="B24" s="10" t="s">
        <v>178</v>
      </c>
      <c r="C24" s="15">
        <f t="shared" si="24"/>
        <v>1</v>
      </c>
      <c r="D24" s="15">
        <v>36</v>
      </c>
      <c r="E24" s="261">
        <v>1</v>
      </c>
      <c r="F24" s="15"/>
      <c r="G24" s="15"/>
      <c r="H24" s="147"/>
      <c r="I24" s="231"/>
      <c r="J24" s="212">
        <v>12</v>
      </c>
      <c r="K24" s="212">
        <v>32</v>
      </c>
      <c r="L24" s="212">
        <v>28</v>
      </c>
      <c r="M24" s="232" t="s">
        <v>204</v>
      </c>
      <c r="N24" s="214"/>
      <c r="O24" s="195">
        <f t="shared" si="9"/>
        <v>36</v>
      </c>
      <c r="P24" s="215">
        <f t="shared" si="26"/>
        <v>28</v>
      </c>
      <c r="Q24" s="216">
        <f t="shared" si="7"/>
        <v>77.777777777777786</v>
      </c>
      <c r="R24" s="215">
        <f t="shared" si="37"/>
        <v>14</v>
      </c>
      <c r="S24" s="216">
        <f t="shared" si="5"/>
        <v>50</v>
      </c>
      <c r="T24" s="216">
        <f t="shared" si="27"/>
        <v>14</v>
      </c>
      <c r="U24" s="215">
        <f t="shared" si="27"/>
        <v>8</v>
      </c>
      <c r="V24" s="197">
        <f t="shared" si="11"/>
        <v>36</v>
      </c>
      <c r="W24" s="218">
        <f t="shared" si="28"/>
        <v>36</v>
      </c>
      <c r="X24" s="219">
        <f t="shared" si="28"/>
        <v>0</v>
      </c>
      <c r="Y24" s="219">
        <f t="shared" si="28"/>
        <v>28</v>
      </c>
      <c r="Z24" s="219">
        <f t="shared" si="28"/>
        <v>14</v>
      </c>
      <c r="AA24" s="219">
        <f t="shared" si="28"/>
        <v>14</v>
      </c>
      <c r="AB24" s="220">
        <f t="shared" si="28"/>
        <v>8</v>
      </c>
      <c r="AC24" s="221">
        <v>36</v>
      </c>
      <c r="AD24" s="222"/>
      <c r="AE24" s="202">
        <f t="shared" si="14"/>
        <v>28</v>
      </c>
      <c r="AF24" s="222">
        <v>14</v>
      </c>
      <c r="AG24" s="222">
        <v>14</v>
      </c>
      <c r="AH24" s="203">
        <f t="shared" si="29"/>
        <v>8</v>
      </c>
      <c r="AI24" s="221"/>
      <c r="AJ24" s="222"/>
      <c r="AK24" s="202">
        <f t="shared" si="15"/>
        <v>0</v>
      </c>
      <c r="AL24" s="222"/>
      <c r="AM24" s="222"/>
      <c r="AN24" s="223">
        <f t="shared" si="16"/>
        <v>0</v>
      </c>
      <c r="AO24" s="224"/>
      <c r="AP24" s="225">
        <f t="shared" si="36"/>
        <v>0</v>
      </c>
      <c r="AQ24" s="225"/>
      <c r="AR24" s="225"/>
      <c r="AS24" s="225"/>
      <c r="AT24" s="226"/>
      <c r="AU24" s="227"/>
      <c r="AV24" s="228"/>
      <c r="AW24" s="228"/>
      <c r="AX24" s="228"/>
      <c r="AY24" s="228"/>
      <c r="AZ24" s="259">
        <f t="shared" si="33"/>
        <v>0</v>
      </c>
      <c r="BA24" s="227"/>
      <c r="BB24" s="228"/>
      <c r="BC24" s="228">
        <f t="shared" si="39"/>
        <v>0</v>
      </c>
      <c r="BD24" s="228"/>
      <c r="BE24" s="228"/>
      <c r="BF24" s="209">
        <f t="shared" si="35"/>
        <v>0</v>
      </c>
    </row>
    <row r="25" spans="1:58" ht="15">
      <c r="A25" s="469" t="s">
        <v>194</v>
      </c>
      <c r="B25" s="10" t="s">
        <v>179</v>
      </c>
      <c r="C25" s="15">
        <f t="shared" si="24"/>
        <v>3</v>
      </c>
      <c r="D25" s="262">
        <v>144</v>
      </c>
      <c r="E25" s="263"/>
      <c r="F25" s="263"/>
      <c r="G25" s="262">
        <v>2</v>
      </c>
      <c r="H25" s="261">
        <v>1</v>
      </c>
      <c r="I25" s="114"/>
      <c r="J25" s="114"/>
      <c r="K25" s="114"/>
      <c r="L25" s="114"/>
      <c r="M25" s="264" t="s">
        <v>191</v>
      </c>
      <c r="N25" s="214"/>
      <c r="O25" s="195">
        <f t="shared" si="9"/>
        <v>144</v>
      </c>
      <c r="P25" s="215">
        <f t="shared" si="26"/>
        <v>88</v>
      </c>
      <c r="Q25" s="216">
        <f t="shared" si="7"/>
        <v>61.111111111111114</v>
      </c>
      <c r="R25" s="215">
        <f t="shared" si="37"/>
        <v>28</v>
      </c>
      <c r="S25" s="216">
        <f t="shared" si="5"/>
        <v>31.818181818181817</v>
      </c>
      <c r="T25" s="216">
        <f t="shared" si="27"/>
        <v>60</v>
      </c>
      <c r="U25" s="215">
        <f t="shared" si="27"/>
        <v>20</v>
      </c>
      <c r="V25" s="197">
        <f t="shared" si="11"/>
        <v>108</v>
      </c>
      <c r="W25" s="218">
        <f t="shared" si="28"/>
        <v>0</v>
      </c>
      <c r="X25" s="219">
        <f t="shared" si="28"/>
        <v>0</v>
      </c>
      <c r="Y25" s="219">
        <f t="shared" si="28"/>
        <v>0</v>
      </c>
      <c r="Z25" s="219">
        <f t="shared" si="28"/>
        <v>0</v>
      </c>
      <c r="AA25" s="219">
        <f t="shared" si="28"/>
        <v>0</v>
      </c>
      <c r="AB25" s="220">
        <f t="shared" si="28"/>
        <v>0</v>
      </c>
      <c r="AC25" s="221"/>
      <c r="AD25" s="222"/>
      <c r="AE25" s="202"/>
      <c r="AF25" s="222"/>
      <c r="AG25" s="222"/>
      <c r="AH25" s="203">
        <f t="shared" si="29"/>
        <v>0</v>
      </c>
      <c r="AI25" s="221"/>
      <c r="AJ25" s="222"/>
      <c r="AK25" s="202">
        <f t="shared" si="15"/>
        <v>0</v>
      </c>
      <c r="AL25" s="222"/>
      <c r="AM25" s="222"/>
      <c r="AN25" s="223">
        <f t="shared" si="16"/>
        <v>0</v>
      </c>
      <c r="AO25" s="224">
        <f t="shared" si="30"/>
        <v>108</v>
      </c>
      <c r="AP25" s="225">
        <f t="shared" si="36"/>
        <v>0</v>
      </c>
      <c r="AQ25" s="225">
        <f t="shared" si="31"/>
        <v>88</v>
      </c>
      <c r="AR25" s="225">
        <f t="shared" si="31"/>
        <v>28</v>
      </c>
      <c r="AS25" s="225">
        <f t="shared" si="31"/>
        <v>60</v>
      </c>
      <c r="AT25" s="226">
        <f>AZ25+BF25</f>
        <v>20</v>
      </c>
      <c r="AU25" s="227">
        <v>72</v>
      </c>
      <c r="AV25" s="228"/>
      <c r="AW25" s="228">
        <f t="shared" si="32"/>
        <v>58</v>
      </c>
      <c r="AX25" s="228">
        <v>28</v>
      </c>
      <c r="AY25" s="228">
        <v>30</v>
      </c>
      <c r="AZ25" s="259">
        <f t="shared" si="33"/>
        <v>14</v>
      </c>
      <c r="BA25" s="227">
        <v>36</v>
      </c>
      <c r="BB25" s="228"/>
      <c r="BC25" s="228">
        <f t="shared" si="39"/>
        <v>30</v>
      </c>
      <c r="BD25" s="228">
        <v>0</v>
      </c>
      <c r="BE25" s="228">
        <v>30</v>
      </c>
      <c r="BF25" s="209">
        <f t="shared" si="35"/>
        <v>6</v>
      </c>
    </row>
    <row r="26" spans="1:58" ht="16" thickBot="1">
      <c r="A26" s="469" t="s">
        <v>195</v>
      </c>
      <c r="B26" s="10" t="s">
        <v>183</v>
      </c>
      <c r="C26" s="15">
        <f t="shared" si="24"/>
        <v>2</v>
      </c>
      <c r="D26" s="15">
        <v>72</v>
      </c>
      <c r="E26" s="15">
        <v>1</v>
      </c>
      <c r="F26" s="261">
        <v>1</v>
      </c>
      <c r="G26" s="263"/>
      <c r="H26" s="114"/>
      <c r="I26" s="114"/>
      <c r="J26" s="114"/>
      <c r="K26" s="114"/>
      <c r="L26" s="114"/>
      <c r="M26" s="264" t="s">
        <v>21</v>
      </c>
      <c r="N26" s="214"/>
      <c r="O26" s="195">
        <f t="shared" si="9"/>
        <v>72</v>
      </c>
      <c r="P26" s="215">
        <f t="shared" si="26"/>
        <v>60</v>
      </c>
      <c r="Q26" s="216">
        <f t="shared" si="7"/>
        <v>83.333333333333343</v>
      </c>
      <c r="R26" s="215">
        <f t="shared" si="37"/>
        <v>30</v>
      </c>
      <c r="S26" s="216">
        <f t="shared" si="5"/>
        <v>50</v>
      </c>
      <c r="T26" s="216">
        <f t="shared" si="27"/>
        <v>30</v>
      </c>
      <c r="U26" s="215">
        <f t="shared" si="27"/>
        <v>12</v>
      </c>
      <c r="V26" s="197">
        <f t="shared" si="11"/>
        <v>72</v>
      </c>
      <c r="W26" s="218">
        <f t="shared" si="28"/>
        <v>72</v>
      </c>
      <c r="X26" s="219">
        <f t="shared" si="28"/>
        <v>0</v>
      </c>
      <c r="Y26" s="219">
        <f t="shared" si="28"/>
        <v>60</v>
      </c>
      <c r="Z26" s="219">
        <f t="shared" si="28"/>
        <v>30</v>
      </c>
      <c r="AA26" s="219">
        <f t="shared" si="28"/>
        <v>30</v>
      </c>
      <c r="AB26" s="220">
        <f t="shared" si="28"/>
        <v>12</v>
      </c>
      <c r="AC26" s="221">
        <v>36</v>
      </c>
      <c r="AD26" s="222"/>
      <c r="AE26" s="202">
        <f t="shared" si="14"/>
        <v>28</v>
      </c>
      <c r="AF26" s="222">
        <v>14</v>
      </c>
      <c r="AG26" s="222">
        <v>14</v>
      </c>
      <c r="AH26" s="203">
        <f t="shared" si="29"/>
        <v>8</v>
      </c>
      <c r="AI26" s="221">
        <v>36</v>
      </c>
      <c r="AJ26" s="222"/>
      <c r="AK26" s="202">
        <f t="shared" si="15"/>
        <v>32</v>
      </c>
      <c r="AL26" s="222">
        <v>16</v>
      </c>
      <c r="AM26" s="222">
        <v>16</v>
      </c>
      <c r="AN26" s="223">
        <f t="shared" si="16"/>
        <v>4</v>
      </c>
      <c r="AO26" s="224">
        <f t="shared" si="30"/>
        <v>0</v>
      </c>
      <c r="AP26" s="225">
        <f t="shared" si="36"/>
        <v>0</v>
      </c>
      <c r="AQ26" s="225">
        <f t="shared" si="31"/>
        <v>0</v>
      </c>
      <c r="AR26" s="225">
        <f t="shared" si="31"/>
        <v>0</v>
      </c>
      <c r="AS26" s="225">
        <f t="shared" si="31"/>
        <v>0</v>
      </c>
      <c r="AT26" s="226">
        <f>AZ26+BF26</f>
        <v>0</v>
      </c>
      <c r="AU26" s="227"/>
      <c r="AV26" s="228"/>
      <c r="AW26" s="228">
        <f t="shared" si="32"/>
        <v>0</v>
      </c>
      <c r="AX26" s="228"/>
      <c r="AY26" s="228"/>
      <c r="AZ26" s="259">
        <f t="shared" si="33"/>
        <v>0</v>
      </c>
      <c r="BA26" s="227"/>
      <c r="BB26" s="228"/>
      <c r="BC26" s="228">
        <f t="shared" si="39"/>
        <v>0</v>
      </c>
      <c r="BD26" s="228"/>
      <c r="BE26" s="228"/>
      <c r="BF26" s="209">
        <f t="shared" si="35"/>
        <v>0</v>
      </c>
    </row>
    <row r="27" spans="1:58" ht="16" thickBot="1">
      <c r="A27" s="93" t="s">
        <v>40</v>
      </c>
      <c r="B27" s="94" t="s">
        <v>35</v>
      </c>
      <c r="C27" s="63">
        <f t="shared" ref="C27:L27" si="40">C28+C29+C30+C31+C32+C33+C34+C35+C36</f>
        <v>28</v>
      </c>
      <c r="D27" s="63">
        <f t="shared" si="40"/>
        <v>1008</v>
      </c>
      <c r="E27" s="63">
        <f t="shared" si="40"/>
        <v>11</v>
      </c>
      <c r="F27" s="63">
        <f t="shared" si="40"/>
        <v>7</v>
      </c>
      <c r="G27" s="63">
        <f t="shared" si="40"/>
        <v>7</v>
      </c>
      <c r="H27" s="63">
        <f t="shared" si="40"/>
        <v>3</v>
      </c>
      <c r="I27" s="63">
        <f t="shared" si="40"/>
        <v>0</v>
      </c>
      <c r="J27" s="63" t="e">
        <f t="shared" si="40"/>
        <v>#REF!</v>
      </c>
      <c r="K27" s="63" t="e">
        <f t="shared" si="40"/>
        <v>#REF!</v>
      </c>
      <c r="L27" s="63" t="e">
        <f t="shared" si="40"/>
        <v>#REF!</v>
      </c>
      <c r="M27" s="265"/>
      <c r="N27" s="104">
        <f>N28+N29+N30+N31+N32+N33+N34+N35+N36</f>
        <v>54</v>
      </c>
      <c r="O27" s="63">
        <f>O28+O29+O30+O31+O32+O33+O34+O35+O36</f>
        <v>954</v>
      </c>
      <c r="P27" s="63">
        <f>P28+P29+P30+P31+P32+P33+P34+P35+P36</f>
        <v>630</v>
      </c>
      <c r="Q27" s="266">
        <f t="shared" si="7"/>
        <v>66.037735849056602</v>
      </c>
      <c r="R27" s="63">
        <f>R28+R29+R30+R31+R32+R33+R34+R35+R36</f>
        <v>144</v>
      </c>
      <c r="S27" s="266">
        <f t="shared" si="5"/>
        <v>22.857142857142858</v>
      </c>
      <c r="T27" s="63">
        <f t="shared" ref="T27:BF27" si="41">T28+T29+T30+T31+T32+T33+T34+T35+T36</f>
        <v>486</v>
      </c>
      <c r="U27" s="63">
        <f t="shared" si="41"/>
        <v>324</v>
      </c>
      <c r="V27" s="67">
        <f t="shared" si="41"/>
        <v>954</v>
      </c>
      <c r="W27" s="104">
        <f t="shared" si="41"/>
        <v>648</v>
      </c>
      <c r="X27" s="63">
        <f t="shared" si="41"/>
        <v>0</v>
      </c>
      <c r="Y27" s="63">
        <f t="shared" si="41"/>
        <v>404</v>
      </c>
      <c r="Z27" s="63">
        <f t="shared" si="41"/>
        <v>100</v>
      </c>
      <c r="AA27" s="63">
        <f t="shared" si="41"/>
        <v>304</v>
      </c>
      <c r="AB27" s="67">
        <f t="shared" si="41"/>
        <v>244</v>
      </c>
      <c r="AC27" s="104">
        <f t="shared" si="41"/>
        <v>396</v>
      </c>
      <c r="AD27" s="63">
        <f t="shared" si="41"/>
        <v>0</v>
      </c>
      <c r="AE27" s="63">
        <f t="shared" si="41"/>
        <v>192</v>
      </c>
      <c r="AF27" s="63">
        <f t="shared" si="41"/>
        <v>68</v>
      </c>
      <c r="AG27" s="63">
        <f t="shared" si="41"/>
        <v>124</v>
      </c>
      <c r="AH27" s="67">
        <f t="shared" si="41"/>
        <v>172</v>
      </c>
      <c r="AI27" s="104">
        <f t="shared" si="41"/>
        <v>252</v>
      </c>
      <c r="AJ27" s="63">
        <f t="shared" si="41"/>
        <v>0</v>
      </c>
      <c r="AK27" s="63">
        <f t="shared" si="41"/>
        <v>212</v>
      </c>
      <c r="AL27" s="63">
        <f t="shared" si="41"/>
        <v>32</v>
      </c>
      <c r="AM27" s="63">
        <f t="shared" si="41"/>
        <v>180</v>
      </c>
      <c r="AN27" s="67">
        <f t="shared" si="41"/>
        <v>72</v>
      </c>
      <c r="AO27" s="104">
        <f t="shared" si="41"/>
        <v>360</v>
      </c>
      <c r="AP27" s="63">
        <f t="shared" si="41"/>
        <v>54</v>
      </c>
      <c r="AQ27" s="63">
        <f t="shared" si="41"/>
        <v>226</v>
      </c>
      <c r="AR27" s="63">
        <f t="shared" si="41"/>
        <v>44</v>
      </c>
      <c r="AS27" s="63">
        <f t="shared" si="41"/>
        <v>182</v>
      </c>
      <c r="AT27" s="67">
        <f t="shared" si="41"/>
        <v>80</v>
      </c>
      <c r="AU27" s="104">
        <f t="shared" si="41"/>
        <v>252</v>
      </c>
      <c r="AV27" s="63">
        <f t="shared" si="41"/>
        <v>27</v>
      </c>
      <c r="AW27" s="63">
        <f t="shared" si="41"/>
        <v>166</v>
      </c>
      <c r="AX27" s="63">
        <f t="shared" si="41"/>
        <v>44</v>
      </c>
      <c r="AY27" s="63">
        <f t="shared" si="41"/>
        <v>122</v>
      </c>
      <c r="AZ27" s="67">
        <f t="shared" si="41"/>
        <v>59</v>
      </c>
      <c r="BA27" s="104">
        <f t="shared" si="41"/>
        <v>108</v>
      </c>
      <c r="BB27" s="63">
        <f t="shared" si="41"/>
        <v>27</v>
      </c>
      <c r="BC27" s="63">
        <f t="shared" si="41"/>
        <v>60</v>
      </c>
      <c r="BD27" s="63">
        <f t="shared" si="41"/>
        <v>0</v>
      </c>
      <c r="BE27" s="63">
        <f t="shared" si="41"/>
        <v>60</v>
      </c>
      <c r="BF27" s="67">
        <f t="shared" si="41"/>
        <v>21</v>
      </c>
    </row>
    <row r="28" spans="1:58" ht="15">
      <c r="A28" s="95" t="s">
        <v>41</v>
      </c>
      <c r="B28" s="90" t="s">
        <v>180</v>
      </c>
      <c r="C28" s="18">
        <f>SUM(E28:H28)</f>
        <v>1</v>
      </c>
      <c r="D28" s="18">
        <f>C28*36</f>
        <v>36</v>
      </c>
      <c r="E28" s="267"/>
      <c r="F28" s="267"/>
      <c r="G28" s="268">
        <v>1</v>
      </c>
      <c r="H28" s="267"/>
      <c r="I28" s="269"/>
      <c r="J28" s="192">
        <f>(D28-I28-L28)*0.3</f>
        <v>6.48</v>
      </c>
      <c r="K28" s="192">
        <f>(D28-I28-L28)*0.7</f>
        <v>15.12</v>
      </c>
      <c r="L28" s="192">
        <f>(D28-I28)*0.4</f>
        <v>14.4</v>
      </c>
      <c r="M28" s="270" t="s">
        <v>20</v>
      </c>
      <c r="N28" s="194"/>
      <c r="O28" s="195">
        <f t="shared" si="9"/>
        <v>36</v>
      </c>
      <c r="P28" s="271">
        <f>Y28+AQ28</f>
        <v>30</v>
      </c>
      <c r="Q28" s="272">
        <f t="shared" si="7"/>
        <v>83.333333333333343</v>
      </c>
      <c r="R28" s="271">
        <f>Z28+AR28</f>
        <v>14</v>
      </c>
      <c r="S28" s="272">
        <f t="shared" si="5"/>
        <v>46.666666666666664</v>
      </c>
      <c r="T28" s="272">
        <f t="shared" ref="T28:U31" si="42">AA28+AS28</f>
        <v>16</v>
      </c>
      <c r="U28" s="271">
        <f t="shared" si="42"/>
        <v>6</v>
      </c>
      <c r="V28" s="197">
        <f t="shared" si="11"/>
        <v>36</v>
      </c>
      <c r="W28" s="198">
        <f t="shared" ref="W28:AB36" si="43">AC28+AI28</f>
        <v>0</v>
      </c>
      <c r="X28" s="199">
        <f t="shared" si="43"/>
        <v>0</v>
      </c>
      <c r="Y28" s="199">
        <f t="shared" si="43"/>
        <v>0</v>
      </c>
      <c r="Z28" s="199">
        <f t="shared" si="43"/>
        <v>0</v>
      </c>
      <c r="AA28" s="199">
        <f t="shared" si="43"/>
        <v>0</v>
      </c>
      <c r="AB28" s="200">
        <f t="shared" si="28"/>
        <v>0</v>
      </c>
      <c r="AC28" s="201"/>
      <c r="AD28" s="202"/>
      <c r="AE28" s="202">
        <f t="shared" si="14"/>
        <v>0</v>
      </c>
      <c r="AF28" s="202"/>
      <c r="AG28" s="202"/>
      <c r="AH28" s="203">
        <f t="shared" ref="AH28:AH36" si="44">AC28-AD28-AE28</f>
        <v>0</v>
      </c>
      <c r="AI28" s="201"/>
      <c r="AJ28" s="202"/>
      <c r="AK28" s="202">
        <f t="shared" si="15"/>
        <v>0</v>
      </c>
      <c r="AL28" s="202"/>
      <c r="AM28" s="202"/>
      <c r="AN28" s="203">
        <f t="shared" si="16"/>
        <v>0</v>
      </c>
      <c r="AO28" s="204">
        <f t="shared" ref="AO28:AT35" si="45">AU28+BA28</f>
        <v>36</v>
      </c>
      <c r="AP28" s="205">
        <f t="shared" si="45"/>
        <v>0</v>
      </c>
      <c r="AQ28" s="205">
        <f t="shared" si="45"/>
        <v>30</v>
      </c>
      <c r="AR28" s="205">
        <f t="shared" si="45"/>
        <v>14</v>
      </c>
      <c r="AS28" s="205">
        <f t="shared" si="45"/>
        <v>16</v>
      </c>
      <c r="AT28" s="206">
        <f t="shared" si="45"/>
        <v>6</v>
      </c>
      <c r="AU28" s="207">
        <v>36</v>
      </c>
      <c r="AV28" s="208"/>
      <c r="AW28" s="208">
        <f>AX28+AY28</f>
        <v>30</v>
      </c>
      <c r="AX28" s="208">
        <v>14</v>
      </c>
      <c r="AY28" s="208">
        <v>16</v>
      </c>
      <c r="AZ28" s="209">
        <f t="shared" si="33"/>
        <v>6</v>
      </c>
      <c r="BA28" s="207"/>
      <c r="BB28" s="208"/>
      <c r="BC28" s="208">
        <f t="shared" si="39"/>
        <v>0</v>
      </c>
      <c r="BD28" s="208"/>
      <c r="BE28" s="208"/>
      <c r="BF28" s="209">
        <f t="shared" ref="BF28:BF36" si="46">BA28-BB28-BC28</f>
        <v>0</v>
      </c>
    </row>
    <row r="29" spans="1:58" ht="15">
      <c r="A29" s="10" t="s">
        <v>42</v>
      </c>
      <c r="B29" s="68" t="s">
        <v>184</v>
      </c>
      <c r="C29" s="18">
        <f t="shared" ref="C29:C36" si="47">SUM(E29:H29)</f>
        <v>2</v>
      </c>
      <c r="D29" s="15">
        <v>72</v>
      </c>
      <c r="E29" s="256">
        <v>1</v>
      </c>
      <c r="F29" s="257">
        <v>1</v>
      </c>
      <c r="G29" s="256"/>
      <c r="H29" s="256"/>
      <c r="I29" s="260"/>
      <c r="J29" s="212" t="e">
        <f>(#REF!-I29-L29)*0.3</f>
        <v>#REF!</v>
      </c>
      <c r="K29" s="212" t="e">
        <f>(#REF!-I29-L29)*0.7</f>
        <v>#REF!</v>
      </c>
      <c r="L29" s="212" t="e">
        <f>(#REF!-I29)*0.4</f>
        <v>#REF!</v>
      </c>
      <c r="M29" s="232" t="s">
        <v>21</v>
      </c>
      <c r="N29" s="214"/>
      <c r="O29" s="195">
        <f t="shared" si="9"/>
        <v>72</v>
      </c>
      <c r="P29" s="215">
        <f>Y29+AQ29</f>
        <v>56</v>
      </c>
      <c r="Q29" s="216">
        <f t="shared" si="7"/>
        <v>77.777777777777786</v>
      </c>
      <c r="R29" s="215">
        <f>Z29+AR29</f>
        <v>0</v>
      </c>
      <c r="S29" s="216">
        <f t="shared" si="5"/>
        <v>0</v>
      </c>
      <c r="T29" s="216">
        <f t="shared" si="42"/>
        <v>56</v>
      </c>
      <c r="U29" s="215">
        <f t="shared" si="42"/>
        <v>16</v>
      </c>
      <c r="V29" s="197">
        <f t="shared" si="11"/>
        <v>72</v>
      </c>
      <c r="W29" s="218">
        <f t="shared" si="43"/>
        <v>72</v>
      </c>
      <c r="X29" s="219">
        <f t="shared" si="43"/>
        <v>0</v>
      </c>
      <c r="Y29" s="219">
        <f t="shared" si="43"/>
        <v>56</v>
      </c>
      <c r="Z29" s="219">
        <f t="shared" si="43"/>
        <v>0</v>
      </c>
      <c r="AA29" s="219">
        <f t="shared" si="43"/>
        <v>56</v>
      </c>
      <c r="AB29" s="220">
        <f t="shared" si="28"/>
        <v>16</v>
      </c>
      <c r="AC29" s="221">
        <v>36</v>
      </c>
      <c r="AD29" s="222"/>
      <c r="AE29" s="202">
        <f t="shared" si="14"/>
        <v>28</v>
      </c>
      <c r="AF29" s="222">
        <v>0</v>
      </c>
      <c r="AG29" s="222">
        <v>28</v>
      </c>
      <c r="AH29" s="203">
        <f t="shared" si="44"/>
        <v>8</v>
      </c>
      <c r="AI29" s="221">
        <v>36</v>
      </c>
      <c r="AJ29" s="222"/>
      <c r="AK29" s="202">
        <f t="shared" si="15"/>
        <v>28</v>
      </c>
      <c r="AL29" s="222">
        <v>0</v>
      </c>
      <c r="AM29" s="222">
        <v>28</v>
      </c>
      <c r="AN29" s="203">
        <f t="shared" si="16"/>
        <v>8</v>
      </c>
      <c r="AO29" s="204">
        <f t="shared" si="45"/>
        <v>0</v>
      </c>
      <c r="AP29" s="205">
        <f t="shared" si="45"/>
        <v>0</v>
      </c>
      <c r="AQ29" s="205">
        <f t="shared" si="45"/>
        <v>0</v>
      </c>
      <c r="AR29" s="205">
        <f t="shared" si="45"/>
        <v>0</v>
      </c>
      <c r="AS29" s="205">
        <f t="shared" si="45"/>
        <v>0</v>
      </c>
      <c r="AT29" s="206">
        <f t="shared" si="45"/>
        <v>0</v>
      </c>
      <c r="AU29" s="227"/>
      <c r="AV29" s="228"/>
      <c r="AW29" s="208">
        <f t="shared" ref="AW29:AW36" si="48">AX29+AY29</f>
        <v>0</v>
      </c>
      <c r="AX29" s="228"/>
      <c r="AY29" s="228"/>
      <c r="AZ29" s="229">
        <f t="shared" si="33"/>
        <v>0</v>
      </c>
      <c r="BA29" s="227"/>
      <c r="BB29" s="228"/>
      <c r="BC29" s="228">
        <f t="shared" si="39"/>
        <v>0</v>
      </c>
      <c r="BD29" s="228"/>
      <c r="BE29" s="228"/>
      <c r="BF29" s="229">
        <f t="shared" si="46"/>
        <v>0</v>
      </c>
    </row>
    <row r="30" spans="1:58" ht="15">
      <c r="A30" s="10" t="s">
        <v>43</v>
      </c>
      <c r="B30" s="469" t="s">
        <v>199</v>
      </c>
      <c r="C30" s="18">
        <f t="shared" si="47"/>
        <v>2</v>
      </c>
      <c r="D30" s="262">
        <v>72</v>
      </c>
      <c r="E30" s="263"/>
      <c r="F30" s="263"/>
      <c r="G30" s="256">
        <v>1</v>
      </c>
      <c r="H30" s="257">
        <v>1</v>
      </c>
      <c r="I30" s="260"/>
      <c r="J30" s="212" t="e">
        <f>(#REF!-I30-L30)*0.3</f>
        <v>#REF!</v>
      </c>
      <c r="K30" s="212" t="e">
        <f>(#REF!-I30-L30)*0.7</f>
        <v>#REF!</v>
      </c>
      <c r="L30" s="212" t="e">
        <f>(#REF!-I30)*0.4</f>
        <v>#REF!</v>
      </c>
      <c r="M30" s="232" t="s">
        <v>191</v>
      </c>
      <c r="N30" s="214"/>
      <c r="O30" s="195">
        <f t="shared" si="9"/>
        <v>72</v>
      </c>
      <c r="P30" s="215">
        <f>Y30+AQ30</f>
        <v>60</v>
      </c>
      <c r="Q30" s="216">
        <f t="shared" si="7"/>
        <v>83.333333333333343</v>
      </c>
      <c r="R30" s="215">
        <f>Z30+AR30</f>
        <v>0</v>
      </c>
      <c r="S30" s="216">
        <f t="shared" si="5"/>
        <v>0</v>
      </c>
      <c r="T30" s="216">
        <f t="shared" si="42"/>
        <v>60</v>
      </c>
      <c r="U30" s="215">
        <f t="shared" si="42"/>
        <v>12</v>
      </c>
      <c r="V30" s="197">
        <f t="shared" si="11"/>
        <v>72</v>
      </c>
      <c r="W30" s="218">
        <f t="shared" si="43"/>
        <v>0</v>
      </c>
      <c r="X30" s="219">
        <f t="shared" si="43"/>
        <v>0</v>
      </c>
      <c r="Y30" s="219">
        <f t="shared" si="43"/>
        <v>0</v>
      </c>
      <c r="Z30" s="219">
        <f t="shared" si="43"/>
        <v>0</v>
      </c>
      <c r="AA30" s="219">
        <f t="shared" si="43"/>
        <v>0</v>
      </c>
      <c r="AB30" s="220">
        <f t="shared" si="28"/>
        <v>0</v>
      </c>
      <c r="AC30" s="221"/>
      <c r="AD30" s="222"/>
      <c r="AE30" s="202">
        <f t="shared" si="14"/>
        <v>0</v>
      </c>
      <c r="AF30" s="222"/>
      <c r="AG30" s="222"/>
      <c r="AH30" s="203">
        <f t="shared" si="44"/>
        <v>0</v>
      </c>
      <c r="AI30" s="221"/>
      <c r="AJ30" s="222"/>
      <c r="AK30" s="202">
        <f t="shared" si="15"/>
        <v>0</v>
      </c>
      <c r="AL30" s="222"/>
      <c r="AM30" s="222"/>
      <c r="AN30" s="203">
        <f t="shared" si="16"/>
        <v>0</v>
      </c>
      <c r="AO30" s="204">
        <f t="shared" si="45"/>
        <v>72</v>
      </c>
      <c r="AP30" s="205">
        <f t="shared" si="45"/>
        <v>0</v>
      </c>
      <c r="AQ30" s="205">
        <f t="shared" si="45"/>
        <v>60</v>
      </c>
      <c r="AR30" s="205">
        <f t="shared" si="45"/>
        <v>0</v>
      </c>
      <c r="AS30" s="205">
        <f t="shared" si="45"/>
        <v>60</v>
      </c>
      <c r="AT30" s="206">
        <f t="shared" si="45"/>
        <v>12</v>
      </c>
      <c r="AU30" s="227">
        <v>36</v>
      </c>
      <c r="AV30" s="228"/>
      <c r="AW30" s="208">
        <f t="shared" si="48"/>
        <v>30</v>
      </c>
      <c r="AX30" s="228">
        <v>0</v>
      </c>
      <c r="AY30" s="228">
        <v>30</v>
      </c>
      <c r="AZ30" s="229">
        <f t="shared" si="33"/>
        <v>6</v>
      </c>
      <c r="BA30" s="227">
        <v>36</v>
      </c>
      <c r="BB30" s="228"/>
      <c r="BC30" s="228">
        <f t="shared" si="39"/>
        <v>30</v>
      </c>
      <c r="BD30" s="228">
        <v>0</v>
      </c>
      <c r="BE30" s="228">
        <v>30</v>
      </c>
      <c r="BF30" s="229">
        <f>BA30-BB30-BC30</f>
        <v>6</v>
      </c>
    </row>
    <row r="31" spans="1:58" ht="39">
      <c r="A31" s="10" t="s">
        <v>44</v>
      </c>
      <c r="B31" s="470" t="s">
        <v>200</v>
      </c>
      <c r="C31" s="18">
        <f t="shared" si="47"/>
        <v>2</v>
      </c>
      <c r="D31" s="262">
        <v>72</v>
      </c>
      <c r="E31" s="262">
        <v>1</v>
      </c>
      <c r="F31" s="261">
        <v>1</v>
      </c>
      <c r="G31" s="263"/>
      <c r="H31" s="114"/>
      <c r="I31" s="260"/>
      <c r="J31" s="212">
        <v>20</v>
      </c>
      <c r="K31" s="212">
        <v>46</v>
      </c>
      <c r="L31" s="212">
        <v>42</v>
      </c>
      <c r="M31" s="232" t="s">
        <v>21</v>
      </c>
      <c r="N31" s="214"/>
      <c r="O31" s="195">
        <f t="shared" si="9"/>
        <v>72</v>
      </c>
      <c r="P31" s="215">
        <f>Y31+AQ31</f>
        <v>56</v>
      </c>
      <c r="Q31" s="216">
        <f t="shared" si="7"/>
        <v>77.777777777777786</v>
      </c>
      <c r="R31" s="215">
        <f>Z31+AR31</f>
        <v>0</v>
      </c>
      <c r="S31" s="216">
        <f t="shared" si="5"/>
        <v>0</v>
      </c>
      <c r="T31" s="216">
        <f t="shared" si="42"/>
        <v>56</v>
      </c>
      <c r="U31" s="215">
        <f t="shared" si="42"/>
        <v>16</v>
      </c>
      <c r="V31" s="197">
        <f t="shared" si="11"/>
        <v>72</v>
      </c>
      <c r="W31" s="218">
        <f t="shared" si="43"/>
        <v>72</v>
      </c>
      <c r="X31" s="219">
        <f t="shared" si="43"/>
        <v>0</v>
      </c>
      <c r="Y31" s="219">
        <f t="shared" si="43"/>
        <v>56</v>
      </c>
      <c r="Z31" s="219">
        <f t="shared" si="43"/>
        <v>0</v>
      </c>
      <c r="AA31" s="219">
        <f t="shared" si="43"/>
        <v>56</v>
      </c>
      <c r="AB31" s="220">
        <f t="shared" si="28"/>
        <v>16</v>
      </c>
      <c r="AC31" s="221">
        <v>36</v>
      </c>
      <c r="AD31" s="222"/>
      <c r="AE31" s="202">
        <f t="shared" si="14"/>
        <v>28</v>
      </c>
      <c r="AF31" s="222">
        <v>0</v>
      </c>
      <c r="AG31" s="222">
        <v>28</v>
      </c>
      <c r="AH31" s="203">
        <f t="shared" si="44"/>
        <v>8</v>
      </c>
      <c r="AI31" s="221">
        <v>36</v>
      </c>
      <c r="AJ31" s="222"/>
      <c r="AK31" s="202">
        <f t="shared" si="15"/>
        <v>28</v>
      </c>
      <c r="AL31" s="222">
        <v>0</v>
      </c>
      <c r="AM31" s="222">
        <v>28</v>
      </c>
      <c r="AN31" s="203">
        <f t="shared" si="16"/>
        <v>8</v>
      </c>
      <c r="AO31" s="204">
        <f t="shared" si="45"/>
        <v>0</v>
      </c>
      <c r="AP31" s="205">
        <f t="shared" si="45"/>
        <v>0</v>
      </c>
      <c r="AQ31" s="205">
        <f t="shared" si="45"/>
        <v>0</v>
      </c>
      <c r="AR31" s="205">
        <f t="shared" si="45"/>
        <v>0</v>
      </c>
      <c r="AS31" s="205">
        <f t="shared" si="45"/>
        <v>0</v>
      </c>
      <c r="AT31" s="206">
        <f t="shared" si="45"/>
        <v>0</v>
      </c>
      <c r="AU31" s="227"/>
      <c r="AV31" s="228"/>
      <c r="AW31" s="208">
        <f t="shared" si="48"/>
        <v>0</v>
      </c>
      <c r="AX31" s="228"/>
      <c r="AY31" s="228"/>
      <c r="AZ31" s="229">
        <f t="shared" si="33"/>
        <v>0</v>
      </c>
      <c r="BA31" s="227"/>
      <c r="BB31" s="228"/>
      <c r="BC31" s="228">
        <f t="shared" si="39"/>
        <v>0</v>
      </c>
      <c r="BD31" s="228"/>
      <c r="BE31" s="228"/>
      <c r="BF31" s="229">
        <f t="shared" si="46"/>
        <v>0</v>
      </c>
    </row>
    <row r="32" spans="1:58" ht="30">
      <c r="A32" s="10" t="s">
        <v>45</v>
      </c>
      <c r="B32" s="68" t="s">
        <v>202</v>
      </c>
      <c r="C32" s="18">
        <f t="shared" si="47"/>
        <v>2</v>
      </c>
      <c r="D32" s="15">
        <v>72</v>
      </c>
      <c r="E32" s="262">
        <v>1</v>
      </c>
      <c r="F32" s="261">
        <v>1</v>
      </c>
      <c r="G32" s="263"/>
      <c r="H32" s="114"/>
      <c r="I32" s="260"/>
      <c r="J32" s="212">
        <v>20</v>
      </c>
      <c r="K32" s="212">
        <v>46</v>
      </c>
      <c r="L32" s="212">
        <v>42</v>
      </c>
      <c r="M32" s="232" t="s">
        <v>21</v>
      </c>
      <c r="N32" s="214"/>
      <c r="O32" s="195">
        <f t="shared" si="9"/>
        <v>72</v>
      </c>
      <c r="P32" s="215">
        <f t="shared" ref="P32:P48" si="49">Y32+AQ32</f>
        <v>56</v>
      </c>
      <c r="Q32" s="216">
        <f t="shared" si="7"/>
        <v>77.777777777777786</v>
      </c>
      <c r="R32" s="215">
        <f t="shared" ref="R32:R36" si="50">Z32+AR32</f>
        <v>14</v>
      </c>
      <c r="S32" s="216">
        <f t="shared" si="5"/>
        <v>25</v>
      </c>
      <c r="T32" s="216">
        <f t="shared" ref="T32:U39" si="51">AA32+AS32</f>
        <v>42</v>
      </c>
      <c r="U32" s="215">
        <f t="shared" si="51"/>
        <v>16</v>
      </c>
      <c r="V32" s="197">
        <f t="shared" si="11"/>
        <v>72</v>
      </c>
      <c r="W32" s="218">
        <f t="shared" si="43"/>
        <v>72</v>
      </c>
      <c r="X32" s="219">
        <f t="shared" si="43"/>
        <v>0</v>
      </c>
      <c r="Y32" s="219">
        <f t="shared" si="43"/>
        <v>56</v>
      </c>
      <c r="Z32" s="219">
        <f t="shared" si="43"/>
        <v>14</v>
      </c>
      <c r="AA32" s="219">
        <f t="shared" si="43"/>
        <v>42</v>
      </c>
      <c r="AB32" s="220">
        <f t="shared" si="43"/>
        <v>16</v>
      </c>
      <c r="AC32" s="221">
        <v>36</v>
      </c>
      <c r="AD32" s="222"/>
      <c r="AE32" s="202">
        <f t="shared" si="14"/>
        <v>28</v>
      </c>
      <c r="AF32" s="222">
        <v>14</v>
      </c>
      <c r="AG32" s="222">
        <v>14</v>
      </c>
      <c r="AH32" s="203">
        <f t="shared" si="44"/>
        <v>8</v>
      </c>
      <c r="AI32" s="221">
        <v>36</v>
      </c>
      <c r="AJ32" s="222"/>
      <c r="AK32" s="202">
        <f t="shared" si="15"/>
        <v>28</v>
      </c>
      <c r="AL32" s="222">
        <v>0</v>
      </c>
      <c r="AM32" s="222">
        <v>28</v>
      </c>
      <c r="AN32" s="203">
        <f t="shared" si="16"/>
        <v>8</v>
      </c>
      <c r="AO32" s="204">
        <f t="shared" si="45"/>
        <v>0</v>
      </c>
      <c r="AP32" s="205">
        <f t="shared" si="45"/>
        <v>0</v>
      </c>
      <c r="AQ32" s="205">
        <f t="shared" si="45"/>
        <v>0</v>
      </c>
      <c r="AR32" s="205">
        <f t="shared" si="45"/>
        <v>0</v>
      </c>
      <c r="AS32" s="205">
        <f t="shared" si="45"/>
        <v>0</v>
      </c>
      <c r="AT32" s="206">
        <f t="shared" si="45"/>
        <v>0</v>
      </c>
      <c r="AU32" s="227"/>
      <c r="AV32" s="228"/>
      <c r="AW32" s="208">
        <f t="shared" si="48"/>
        <v>0</v>
      </c>
      <c r="AX32" s="228"/>
      <c r="AY32" s="228"/>
      <c r="AZ32" s="229">
        <f t="shared" si="33"/>
        <v>0</v>
      </c>
      <c r="BA32" s="227"/>
      <c r="BB32" s="228"/>
      <c r="BC32" s="228">
        <f t="shared" si="39"/>
        <v>0</v>
      </c>
      <c r="BD32" s="228"/>
      <c r="BE32" s="228"/>
      <c r="BF32" s="229">
        <f t="shared" si="46"/>
        <v>0</v>
      </c>
    </row>
    <row r="33" spans="1:58" ht="15">
      <c r="A33" s="10" t="s">
        <v>46</v>
      </c>
      <c r="B33" s="469" t="s">
        <v>201</v>
      </c>
      <c r="C33" s="18">
        <f t="shared" si="47"/>
        <v>8</v>
      </c>
      <c r="D33" s="15">
        <f t="shared" ref="D33:D38" si="52">C33*36</f>
        <v>288</v>
      </c>
      <c r="E33" s="257">
        <v>3</v>
      </c>
      <c r="F33" s="256">
        <v>2</v>
      </c>
      <c r="G33" s="256">
        <v>1</v>
      </c>
      <c r="H33" s="258">
        <v>2</v>
      </c>
      <c r="I33" s="231"/>
      <c r="J33" s="231">
        <v>14</v>
      </c>
      <c r="K33" s="231">
        <v>30</v>
      </c>
      <c r="L33" s="231">
        <v>28</v>
      </c>
      <c r="M33" s="213" t="s">
        <v>212</v>
      </c>
      <c r="N33" s="214">
        <v>27</v>
      </c>
      <c r="O33" s="195">
        <f>D33-N33</f>
        <v>261</v>
      </c>
      <c r="P33" s="215">
        <f t="shared" si="49"/>
        <v>160</v>
      </c>
      <c r="Q33" s="216">
        <f t="shared" si="7"/>
        <v>61.302681992337163</v>
      </c>
      <c r="R33" s="215">
        <f t="shared" si="50"/>
        <v>34</v>
      </c>
      <c r="S33" s="216">
        <f t="shared" si="5"/>
        <v>21.25</v>
      </c>
      <c r="T33" s="216">
        <f t="shared" si="51"/>
        <v>126</v>
      </c>
      <c r="U33" s="215">
        <f t="shared" si="51"/>
        <v>101</v>
      </c>
      <c r="V33" s="197">
        <f>P33+U33</f>
        <v>261</v>
      </c>
      <c r="W33" s="218">
        <f t="shared" si="43"/>
        <v>180</v>
      </c>
      <c r="X33" s="219">
        <f t="shared" si="43"/>
        <v>0</v>
      </c>
      <c r="Y33" s="219">
        <f t="shared" si="43"/>
        <v>100</v>
      </c>
      <c r="Z33" s="219">
        <f t="shared" si="43"/>
        <v>34</v>
      </c>
      <c r="AA33" s="219">
        <f t="shared" si="43"/>
        <v>66</v>
      </c>
      <c r="AB33" s="220">
        <f t="shared" si="43"/>
        <v>80</v>
      </c>
      <c r="AC33" s="221">
        <v>108</v>
      </c>
      <c r="AD33" s="222"/>
      <c r="AE33" s="202">
        <f t="shared" si="14"/>
        <v>36</v>
      </c>
      <c r="AF33" s="222">
        <v>18</v>
      </c>
      <c r="AG33" s="222">
        <v>18</v>
      </c>
      <c r="AH33" s="395">
        <v>40</v>
      </c>
      <c r="AI33" s="221">
        <v>72</v>
      </c>
      <c r="AJ33" s="222"/>
      <c r="AK33" s="202">
        <f t="shared" si="15"/>
        <v>64</v>
      </c>
      <c r="AL33" s="222">
        <v>16</v>
      </c>
      <c r="AM33" s="222">
        <v>48</v>
      </c>
      <c r="AN33" s="395">
        <v>40</v>
      </c>
      <c r="AO33" s="204">
        <f t="shared" si="45"/>
        <v>108</v>
      </c>
      <c r="AP33" s="205">
        <f t="shared" si="45"/>
        <v>27</v>
      </c>
      <c r="AQ33" s="205">
        <f t="shared" si="45"/>
        <v>60</v>
      </c>
      <c r="AR33" s="205">
        <f t="shared" si="45"/>
        <v>0</v>
      </c>
      <c r="AS33" s="205">
        <f t="shared" si="45"/>
        <v>60</v>
      </c>
      <c r="AT33" s="206">
        <f t="shared" si="45"/>
        <v>21</v>
      </c>
      <c r="AU33" s="227">
        <v>36</v>
      </c>
      <c r="AV33" s="228"/>
      <c r="AW33" s="208">
        <f t="shared" si="48"/>
        <v>30</v>
      </c>
      <c r="AX33" s="228">
        <v>0</v>
      </c>
      <c r="AY33" s="228">
        <v>30</v>
      </c>
      <c r="AZ33" s="229">
        <f t="shared" si="33"/>
        <v>6</v>
      </c>
      <c r="BA33" s="227">
        <v>72</v>
      </c>
      <c r="BB33" s="228">
        <v>27</v>
      </c>
      <c r="BC33" s="228">
        <f t="shared" si="39"/>
        <v>30</v>
      </c>
      <c r="BD33" s="228">
        <v>0</v>
      </c>
      <c r="BE33" s="228">
        <v>30</v>
      </c>
      <c r="BF33" s="229">
        <f t="shared" si="46"/>
        <v>15</v>
      </c>
    </row>
    <row r="34" spans="1:58" ht="15">
      <c r="A34" s="10" t="s">
        <v>196</v>
      </c>
      <c r="B34" s="68" t="s">
        <v>203</v>
      </c>
      <c r="C34" s="18">
        <f t="shared" si="47"/>
        <v>7</v>
      </c>
      <c r="D34" s="15">
        <f t="shared" si="52"/>
        <v>252</v>
      </c>
      <c r="E34" s="256">
        <v>3</v>
      </c>
      <c r="F34" s="256">
        <v>1</v>
      </c>
      <c r="G34" s="258">
        <v>3</v>
      </c>
      <c r="H34" s="256"/>
      <c r="I34" s="231"/>
      <c r="J34" s="231">
        <v>14</v>
      </c>
      <c r="K34" s="231">
        <v>30</v>
      </c>
      <c r="L34" s="231">
        <v>28</v>
      </c>
      <c r="M34" s="213" t="s">
        <v>224</v>
      </c>
      <c r="N34" s="214">
        <v>27</v>
      </c>
      <c r="O34" s="195">
        <f t="shared" si="9"/>
        <v>225</v>
      </c>
      <c r="P34" s="215">
        <f t="shared" si="49"/>
        <v>114</v>
      </c>
      <c r="Q34" s="216">
        <f t="shared" si="7"/>
        <v>50.666666666666671</v>
      </c>
      <c r="R34" s="215">
        <f t="shared" si="50"/>
        <v>34</v>
      </c>
      <c r="S34" s="216">
        <f t="shared" si="5"/>
        <v>29.82456140350877</v>
      </c>
      <c r="T34" s="216">
        <f t="shared" si="51"/>
        <v>80</v>
      </c>
      <c r="U34" s="215">
        <f t="shared" si="51"/>
        <v>111</v>
      </c>
      <c r="V34" s="197">
        <f t="shared" si="11"/>
        <v>225</v>
      </c>
      <c r="W34" s="218">
        <f t="shared" si="43"/>
        <v>144</v>
      </c>
      <c r="X34" s="219">
        <f t="shared" si="43"/>
        <v>0</v>
      </c>
      <c r="Y34" s="219">
        <f t="shared" si="43"/>
        <v>68</v>
      </c>
      <c r="Z34" s="219">
        <f t="shared" si="43"/>
        <v>18</v>
      </c>
      <c r="AA34" s="219">
        <f t="shared" si="43"/>
        <v>50</v>
      </c>
      <c r="AB34" s="220">
        <f t="shared" si="43"/>
        <v>76</v>
      </c>
      <c r="AC34" s="221">
        <v>108</v>
      </c>
      <c r="AD34" s="222"/>
      <c r="AE34" s="202">
        <f t="shared" si="14"/>
        <v>36</v>
      </c>
      <c r="AF34" s="222">
        <v>18</v>
      </c>
      <c r="AG34" s="222">
        <v>18</v>
      </c>
      <c r="AH34" s="203">
        <f t="shared" si="44"/>
        <v>72</v>
      </c>
      <c r="AI34" s="221">
        <v>36</v>
      </c>
      <c r="AJ34" s="274"/>
      <c r="AK34" s="202">
        <f t="shared" si="15"/>
        <v>32</v>
      </c>
      <c r="AL34" s="277">
        <v>0</v>
      </c>
      <c r="AM34" s="277">
        <v>32</v>
      </c>
      <c r="AN34" s="203">
        <f t="shared" si="16"/>
        <v>4</v>
      </c>
      <c r="AO34" s="204">
        <f t="shared" si="45"/>
        <v>108</v>
      </c>
      <c r="AP34" s="205">
        <f t="shared" si="45"/>
        <v>27</v>
      </c>
      <c r="AQ34" s="205">
        <f t="shared" si="45"/>
        <v>46</v>
      </c>
      <c r="AR34" s="205">
        <f t="shared" si="45"/>
        <v>16</v>
      </c>
      <c r="AS34" s="205">
        <f t="shared" si="45"/>
        <v>30</v>
      </c>
      <c r="AT34" s="206">
        <f t="shared" si="45"/>
        <v>35</v>
      </c>
      <c r="AU34" s="227">
        <v>108</v>
      </c>
      <c r="AV34" s="228">
        <v>27</v>
      </c>
      <c r="AW34" s="208">
        <f t="shared" si="48"/>
        <v>46</v>
      </c>
      <c r="AX34" s="228">
        <v>16</v>
      </c>
      <c r="AY34" s="228">
        <v>30</v>
      </c>
      <c r="AZ34" s="229">
        <f t="shared" si="33"/>
        <v>35</v>
      </c>
      <c r="BA34" s="227"/>
      <c r="BB34" s="228"/>
      <c r="BC34" s="228">
        <f t="shared" si="39"/>
        <v>0</v>
      </c>
      <c r="BD34" s="228"/>
      <c r="BE34" s="228"/>
      <c r="BF34" s="229">
        <f t="shared" si="46"/>
        <v>0</v>
      </c>
    </row>
    <row r="35" spans="1:58" ht="30">
      <c r="A35" s="10" t="s">
        <v>197</v>
      </c>
      <c r="B35" s="68" t="s">
        <v>210</v>
      </c>
      <c r="C35" s="18">
        <f t="shared" si="47"/>
        <v>1</v>
      </c>
      <c r="D35" s="15">
        <f t="shared" si="52"/>
        <v>36</v>
      </c>
      <c r="E35" s="256"/>
      <c r="F35" s="256"/>
      <c r="G35" s="257">
        <v>1</v>
      </c>
      <c r="H35" s="21"/>
      <c r="I35" s="260"/>
      <c r="J35" s="212">
        <v>20</v>
      </c>
      <c r="K35" s="212">
        <v>46</v>
      </c>
      <c r="L35" s="212">
        <v>42</v>
      </c>
      <c r="M35" s="232" t="s">
        <v>20</v>
      </c>
      <c r="N35" s="273"/>
      <c r="O35" s="195">
        <f t="shared" si="9"/>
        <v>36</v>
      </c>
      <c r="P35" s="215">
        <f t="shared" si="49"/>
        <v>30</v>
      </c>
      <c r="Q35" s="216">
        <f t="shared" si="7"/>
        <v>83.333333333333343</v>
      </c>
      <c r="R35" s="215">
        <f t="shared" si="50"/>
        <v>14</v>
      </c>
      <c r="S35" s="216">
        <f t="shared" si="5"/>
        <v>46.666666666666664</v>
      </c>
      <c r="T35" s="216">
        <f t="shared" si="51"/>
        <v>16</v>
      </c>
      <c r="U35" s="215">
        <f t="shared" si="51"/>
        <v>6</v>
      </c>
      <c r="V35" s="197">
        <f t="shared" si="11"/>
        <v>36</v>
      </c>
      <c r="W35" s="218">
        <f t="shared" si="43"/>
        <v>0</v>
      </c>
      <c r="X35" s="219">
        <f t="shared" si="43"/>
        <v>0</v>
      </c>
      <c r="Y35" s="219">
        <f t="shared" si="43"/>
        <v>0</v>
      </c>
      <c r="Z35" s="219">
        <f t="shared" si="43"/>
        <v>0</v>
      </c>
      <c r="AA35" s="219">
        <f t="shared" si="43"/>
        <v>0</v>
      </c>
      <c r="AB35" s="220">
        <f t="shared" si="43"/>
        <v>0</v>
      </c>
      <c r="AC35" s="221"/>
      <c r="AD35" s="222"/>
      <c r="AE35" s="202">
        <f t="shared" si="14"/>
        <v>0</v>
      </c>
      <c r="AF35" s="222"/>
      <c r="AG35" s="222"/>
      <c r="AH35" s="203">
        <f t="shared" si="44"/>
        <v>0</v>
      </c>
      <c r="AI35" s="221"/>
      <c r="AJ35" s="274"/>
      <c r="AK35" s="202">
        <f t="shared" si="15"/>
        <v>0</v>
      </c>
      <c r="AL35" s="274"/>
      <c r="AM35" s="274"/>
      <c r="AN35" s="203">
        <f t="shared" si="16"/>
        <v>0</v>
      </c>
      <c r="AO35" s="204">
        <f t="shared" si="45"/>
        <v>36</v>
      </c>
      <c r="AP35" s="205">
        <f t="shared" si="45"/>
        <v>0</v>
      </c>
      <c r="AQ35" s="205">
        <f t="shared" si="45"/>
        <v>30</v>
      </c>
      <c r="AR35" s="205">
        <f t="shared" si="45"/>
        <v>14</v>
      </c>
      <c r="AS35" s="205">
        <f t="shared" si="45"/>
        <v>16</v>
      </c>
      <c r="AT35" s="206">
        <f t="shared" si="45"/>
        <v>6</v>
      </c>
      <c r="AU35" s="227">
        <v>36</v>
      </c>
      <c r="AV35" s="228"/>
      <c r="AW35" s="208">
        <f t="shared" si="48"/>
        <v>30</v>
      </c>
      <c r="AX35" s="228">
        <v>14</v>
      </c>
      <c r="AY35" s="228">
        <v>16</v>
      </c>
      <c r="AZ35" s="229">
        <f t="shared" si="33"/>
        <v>6</v>
      </c>
      <c r="BA35" s="227"/>
      <c r="BB35" s="228"/>
      <c r="BC35" s="228">
        <f t="shared" si="39"/>
        <v>0</v>
      </c>
      <c r="BD35" s="228"/>
      <c r="BE35" s="228"/>
      <c r="BF35" s="229">
        <f t="shared" si="46"/>
        <v>0</v>
      </c>
    </row>
    <row r="36" spans="1:58" ht="16" thickBot="1">
      <c r="A36" s="10" t="s">
        <v>198</v>
      </c>
      <c r="B36" s="68" t="s">
        <v>186</v>
      </c>
      <c r="C36" s="18">
        <f t="shared" si="47"/>
        <v>3</v>
      </c>
      <c r="D36" s="15">
        <f t="shared" si="52"/>
        <v>108</v>
      </c>
      <c r="E36" s="256">
        <v>2</v>
      </c>
      <c r="F36" s="257">
        <v>1</v>
      </c>
      <c r="G36" s="256"/>
      <c r="H36" s="256"/>
      <c r="I36" s="260"/>
      <c r="J36" s="212">
        <v>20</v>
      </c>
      <c r="K36" s="212">
        <v>46</v>
      </c>
      <c r="L36" s="212">
        <v>42</v>
      </c>
      <c r="M36" s="232" t="s">
        <v>21</v>
      </c>
      <c r="N36" s="273"/>
      <c r="O36" s="195">
        <f t="shared" si="9"/>
        <v>108</v>
      </c>
      <c r="P36" s="215">
        <f t="shared" si="49"/>
        <v>68</v>
      </c>
      <c r="Q36" s="216">
        <f t="shared" si="7"/>
        <v>62.962962962962962</v>
      </c>
      <c r="R36" s="215">
        <f t="shared" si="50"/>
        <v>34</v>
      </c>
      <c r="S36" s="216">
        <f t="shared" si="5"/>
        <v>50</v>
      </c>
      <c r="T36" s="216">
        <f t="shared" si="51"/>
        <v>34</v>
      </c>
      <c r="U36" s="215">
        <f t="shared" si="51"/>
        <v>40</v>
      </c>
      <c r="V36" s="197">
        <f t="shared" si="11"/>
        <v>108</v>
      </c>
      <c r="W36" s="218">
        <f t="shared" si="43"/>
        <v>108</v>
      </c>
      <c r="X36" s="219">
        <f t="shared" si="43"/>
        <v>0</v>
      </c>
      <c r="Y36" s="219">
        <f t="shared" si="43"/>
        <v>68</v>
      </c>
      <c r="Z36" s="219">
        <f t="shared" si="43"/>
        <v>34</v>
      </c>
      <c r="AA36" s="219">
        <f t="shared" si="43"/>
        <v>34</v>
      </c>
      <c r="AB36" s="220">
        <f t="shared" si="43"/>
        <v>40</v>
      </c>
      <c r="AC36" s="221">
        <v>72</v>
      </c>
      <c r="AD36" s="222"/>
      <c r="AE36" s="202">
        <f t="shared" si="14"/>
        <v>36</v>
      </c>
      <c r="AF36" s="222">
        <v>18</v>
      </c>
      <c r="AG36" s="222">
        <v>18</v>
      </c>
      <c r="AH36" s="203">
        <f t="shared" si="44"/>
        <v>36</v>
      </c>
      <c r="AI36" s="221">
        <v>36</v>
      </c>
      <c r="AJ36" s="222"/>
      <c r="AK36" s="202">
        <f t="shared" si="15"/>
        <v>32</v>
      </c>
      <c r="AL36" s="277">
        <v>16</v>
      </c>
      <c r="AM36" s="277">
        <v>16</v>
      </c>
      <c r="AN36" s="203">
        <f t="shared" si="16"/>
        <v>4</v>
      </c>
      <c r="AO36" s="204">
        <f t="shared" ref="AO36:AT36" si="53">AU36+BA36</f>
        <v>0</v>
      </c>
      <c r="AP36" s="205">
        <f t="shared" si="53"/>
        <v>0</v>
      </c>
      <c r="AQ36" s="205">
        <f t="shared" si="53"/>
        <v>0</v>
      </c>
      <c r="AR36" s="205">
        <f t="shared" si="53"/>
        <v>0</v>
      </c>
      <c r="AS36" s="205">
        <f t="shared" si="53"/>
        <v>0</v>
      </c>
      <c r="AT36" s="206">
        <f t="shared" si="53"/>
        <v>0</v>
      </c>
      <c r="AU36" s="275"/>
      <c r="AV36" s="276"/>
      <c r="AW36" s="208">
        <f t="shared" si="48"/>
        <v>0</v>
      </c>
      <c r="AX36" s="276"/>
      <c r="AY36" s="276"/>
      <c r="AZ36" s="229">
        <f t="shared" si="33"/>
        <v>0</v>
      </c>
      <c r="BA36" s="275"/>
      <c r="BB36" s="276"/>
      <c r="BC36" s="228">
        <f t="shared" si="39"/>
        <v>0</v>
      </c>
      <c r="BD36" s="276"/>
      <c r="BE36" s="276"/>
      <c r="BF36" s="229">
        <f t="shared" si="46"/>
        <v>0</v>
      </c>
    </row>
    <row r="37" spans="1:58" ht="16" thickBot="1">
      <c r="A37" s="66" t="s">
        <v>208</v>
      </c>
      <c r="B37" s="62" t="s">
        <v>209</v>
      </c>
      <c r="C37" s="63">
        <v>48</v>
      </c>
      <c r="D37" s="63">
        <f t="shared" si="52"/>
        <v>1728</v>
      </c>
      <c r="E37" s="63">
        <f>E38+E41</f>
        <v>5</v>
      </c>
      <c r="F37" s="63">
        <f t="shared" ref="F37:H37" si="54">F38+F41</f>
        <v>12</v>
      </c>
      <c r="G37" s="63">
        <f t="shared" si="54"/>
        <v>14</v>
      </c>
      <c r="H37" s="63">
        <f t="shared" si="54"/>
        <v>17</v>
      </c>
      <c r="I37" s="64"/>
      <c r="J37" s="64"/>
      <c r="K37" s="64">
        <f t="shared" ref="K37:K40" si="55">D37</f>
        <v>1728</v>
      </c>
      <c r="L37" s="64"/>
      <c r="M37" s="67"/>
      <c r="N37" s="115"/>
      <c r="O37" s="116">
        <f t="shared" si="9"/>
        <v>1728</v>
      </c>
      <c r="P37" s="116">
        <f>Y37+AQ37</f>
        <v>1728</v>
      </c>
      <c r="Q37" s="286">
        <f t="shared" si="7"/>
        <v>100</v>
      </c>
      <c r="R37" s="116"/>
      <c r="S37" s="266"/>
      <c r="T37" s="266">
        <f t="shared" si="51"/>
        <v>1728</v>
      </c>
      <c r="U37" s="116"/>
      <c r="V37" s="287">
        <f t="shared" si="11"/>
        <v>1728</v>
      </c>
      <c r="W37" s="115">
        <f t="shared" ref="W37:AT37" si="56">W38+W41</f>
        <v>612</v>
      </c>
      <c r="X37" s="115">
        <f t="shared" si="56"/>
        <v>0</v>
      </c>
      <c r="Y37" s="115">
        <f t="shared" si="56"/>
        <v>612</v>
      </c>
      <c r="Z37" s="115">
        <f t="shared" si="56"/>
        <v>0</v>
      </c>
      <c r="AA37" s="115">
        <f t="shared" si="56"/>
        <v>612</v>
      </c>
      <c r="AB37" s="115">
        <f t="shared" si="56"/>
        <v>0</v>
      </c>
      <c r="AC37" s="115">
        <f t="shared" si="56"/>
        <v>180</v>
      </c>
      <c r="AD37" s="115">
        <f t="shared" si="56"/>
        <v>0</v>
      </c>
      <c r="AE37" s="115">
        <f t="shared" si="56"/>
        <v>144</v>
      </c>
      <c r="AF37" s="115">
        <f t="shared" si="56"/>
        <v>0</v>
      </c>
      <c r="AG37" s="115">
        <f t="shared" si="56"/>
        <v>144</v>
      </c>
      <c r="AH37" s="115">
        <f t="shared" si="56"/>
        <v>36</v>
      </c>
      <c r="AI37" s="115">
        <f t="shared" si="56"/>
        <v>432</v>
      </c>
      <c r="AJ37" s="115">
        <f t="shared" si="56"/>
        <v>0</v>
      </c>
      <c r="AK37" s="115">
        <f t="shared" si="56"/>
        <v>468</v>
      </c>
      <c r="AL37" s="115">
        <f t="shared" si="56"/>
        <v>0</v>
      </c>
      <c r="AM37" s="115">
        <f t="shared" si="56"/>
        <v>468</v>
      </c>
      <c r="AN37" s="115">
        <f t="shared" si="56"/>
        <v>-36</v>
      </c>
      <c r="AO37" s="115">
        <f t="shared" si="56"/>
        <v>1116</v>
      </c>
      <c r="AP37" s="115">
        <f t="shared" si="56"/>
        <v>0</v>
      </c>
      <c r="AQ37" s="115">
        <f t="shared" si="56"/>
        <v>1116</v>
      </c>
      <c r="AR37" s="115">
        <f t="shared" si="56"/>
        <v>0</v>
      </c>
      <c r="AS37" s="115">
        <f t="shared" si="56"/>
        <v>1116</v>
      </c>
      <c r="AT37" s="115">
        <f t="shared" si="56"/>
        <v>0</v>
      </c>
      <c r="AU37" s="115">
        <f>AU38+AU41</f>
        <v>504</v>
      </c>
      <c r="AV37" s="115">
        <f t="shared" ref="AV37:BF37" si="57">AV38+AV41</f>
        <v>0</v>
      </c>
      <c r="AW37" s="115">
        <f t="shared" si="57"/>
        <v>504</v>
      </c>
      <c r="AX37" s="115">
        <f t="shared" si="57"/>
        <v>0</v>
      </c>
      <c r="AY37" s="115">
        <f t="shared" si="57"/>
        <v>504</v>
      </c>
      <c r="AZ37" s="115">
        <f t="shared" si="57"/>
        <v>0</v>
      </c>
      <c r="BA37" s="115">
        <f t="shared" si="57"/>
        <v>612</v>
      </c>
      <c r="BB37" s="115">
        <f t="shared" si="57"/>
        <v>0</v>
      </c>
      <c r="BC37" s="115">
        <f t="shared" si="57"/>
        <v>612</v>
      </c>
      <c r="BD37" s="115">
        <f t="shared" si="57"/>
        <v>0</v>
      </c>
      <c r="BE37" s="115">
        <f t="shared" si="57"/>
        <v>612</v>
      </c>
      <c r="BF37" s="288">
        <f t="shared" si="57"/>
        <v>0</v>
      </c>
    </row>
    <row r="38" spans="1:58" ht="15">
      <c r="A38" s="96" t="s">
        <v>47</v>
      </c>
      <c r="B38" s="97" t="s">
        <v>190</v>
      </c>
      <c r="C38" s="98">
        <f>C39+C40</f>
        <v>33.5</v>
      </c>
      <c r="D38" s="151">
        <f t="shared" si="52"/>
        <v>1206</v>
      </c>
      <c r="E38" s="98">
        <f>E39+E40</f>
        <v>3</v>
      </c>
      <c r="F38" s="98">
        <f t="shared" ref="F38:H38" si="58">F39+F40</f>
        <v>7.5</v>
      </c>
      <c r="G38" s="98">
        <f t="shared" si="58"/>
        <v>6</v>
      </c>
      <c r="H38" s="98">
        <f t="shared" si="58"/>
        <v>17</v>
      </c>
      <c r="I38" s="289"/>
      <c r="J38" s="289"/>
      <c r="K38" s="289">
        <f>SUM(K39:K40)</f>
        <v>1206</v>
      </c>
      <c r="L38" s="289"/>
      <c r="M38" s="290"/>
      <c r="N38" s="291"/>
      <c r="O38" s="292">
        <f t="shared" si="9"/>
        <v>1206</v>
      </c>
      <c r="P38" s="292">
        <f t="shared" si="49"/>
        <v>1206</v>
      </c>
      <c r="Q38" s="196">
        <f t="shared" si="7"/>
        <v>100</v>
      </c>
      <c r="R38" s="195"/>
      <c r="S38" s="293"/>
      <c r="T38" s="196">
        <f t="shared" si="51"/>
        <v>1206</v>
      </c>
      <c r="U38" s="195"/>
      <c r="V38" s="197">
        <f t="shared" si="11"/>
        <v>1206</v>
      </c>
      <c r="W38" s="294">
        <f>W39+W40</f>
        <v>378</v>
      </c>
      <c r="X38" s="295">
        <f t="shared" ref="X38:BF38" si="59">X39+X40</f>
        <v>0</v>
      </c>
      <c r="Y38" s="295">
        <f t="shared" si="59"/>
        <v>378</v>
      </c>
      <c r="Z38" s="295">
        <f t="shared" si="59"/>
        <v>0</v>
      </c>
      <c r="AA38" s="295">
        <f t="shared" si="59"/>
        <v>378</v>
      </c>
      <c r="AB38" s="296">
        <f t="shared" si="59"/>
        <v>0</v>
      </c>
      <c r="AC38" s="297">
        <f t="shared" si="59"/>
        <v>108</v>
      </c>
      <c r="AD38" s="298">
        <f t="shared" si="59"/>
        <v>0</v>
      </c>
      <c r="AE38" s="298">
        <f t="shared" si="59"/>
        <v>72</v>
      </c>
      <c r="AF38" s="298">
        <f t="shared" si="59"/>
        <v>0</v>
      </c>
      <c r="AG38" s="298">
        <f t="shared" si="59"/>
        <v>72</v>
      </c>
      <c r="AH38" s="299">
        <f t="shared" si="59"/>
        <v>36</v>
      </c>
      <c r="AI38" s="297">
        <f t="shared" si="59"/>
        <v>270</v>
      </c>
      <c r="AJ38" s="298">
        <f t="shared" si="59"/>
        <v>0</v>
      </c>
      <c r="AK38" s="298">
        <f t="shared" si="59"/>
        <v>306</v>
      </c>
      <c r="AL38" s="298">
        <f t="shared" si="59"/>
        <v>0</v>
      </c>
      <c r="AM38" s="298">
        <f t="shared" si="59"/>
        <v>306</v>
      </c>
      <c r="AN38" s="299">
        <f t="shared" si="59"/>
        <v>-36</v>
      </c>
      <c r="AO38" s="300">
        <f t="shared" si="59"/>
        <v>828</v>
      </c>
      <c r="AP38" s="301">
        <f t="shared" si="59"/>
        <v>0</v>
      </c>
      <c r="AQ38" s="301">
        <f t="shared" si="59"/>
        <v>828</v>
      </c>
      <c r="AR38" s="301">
        <f t="shared" si="59"/>
        <v>0</v>
      </c>
      <c r="AS38" s="301">
        <f t="shared" si="59"/>
        <v>828</v>
      </c>
      <c r="AT38" s="302">
        <f t="shared" si="59"/>
        <v>0</v>
      </c>
      <c r="AU38" s="303">
        <f t="shared" si="59"/>
        <v>216</v>
      </c>
      <c r="AV38" s="304">
        <f t="shared" si="59"/>
        <v>0</v>
      </c>
      <c r="AW38" s="304">
        <f t="shared" si="59"/>
        <v>216</v>
      </c>
      <c r="AX38" s="304">
        <f t="shared" si="59"/>
        <v>0</v>
      </c>
      <c r="AY38" s="304">
        <f t="shared" si="59"/>
        <v>216</v>
      </c>
      <c r="AZ38" s="305">
        <f t="shared" si="59"/>
        <v>0</v>
      </c>
      <c r="BA38" s="303">
        <f t="shared" si="59"/>
        <v>612</v>
      </c>
      <c r="BB38" s="304">
        <f t="shared" si="59"/>
        <v>0</v>
      </c>
      <c r="BC38" s="304">
        <f t="shared" si="59"/>
        <v>612</v>
      </c>
      <c r="BD38" s="304">
        <f t="shared" si="59"/>
        <v>0</v>
      </c>
      <c r="BE38" s="304">
        <f t="shared" si="59"/>
        <v>612</v>
      </c>
      <c r="BF38" s="305">
        <f t="shared" si="59"/>
        <v>0</v>
      </c>
    </row>
    <row r="39" spans="1:58" ht="15">
      <c r="A39" s="8" t="s">
        <v>48</v>
      </c>
      <c r="B39" s="16" t="s">
        <v>169</v>
      </c>
      <c r="C39" s="15">
        <f>E39+F39+G39+H39</f>
        <v>10.5</v>
      </c>
      <c r="D39" s="152">
        <f t="shared" ref="D39:D45" si="60">C39*36</f>
        <v>378</v>
      </c>
      <c r="E39" s="15"/>
      <c r="F39" s="15">
        <v>4.5</v>
      </c>
      <c r="G39" s="15"/>
      <c r="H39" s="15">
        <v>6</v>
      </c>
      <c r="I39" s="231"/>
      <c r="J39" s="231"/>
      <c r="K39" s="231">
        <f t="shared" si="55"/>
        <v>378</v>
      </c>
      <c r="L39" s="231"/>
      <c r="M39" s="278"/>
      <c r="N39" s="214"/>
      <c r="O39" s="215">
        <f t="shared" si="9"/>
        <v>378</v>
      </c>
      <c r="P39" s="215">
        <f t="shared" si="49"/>
        <v>378</v>
      </c>
      <c r="Q39" s="216">
        <f t="shared" si="7"/>
        <v>100</v>
      </c>
      <c r="R39" s="215"/>
      <c r="S39" s="306"/>
      <c r="T39" s="216">
        <f t="shared" si="51"/>
        <v>378</v>
      </c>
      <c r="U39" s="215"/>
      <c r="V39" s="197">
        <f t="shared" si="11"/>
        <v>378</v>
      </c>
      <c r="W39" s="198">
        <f t="shared" ref="W39:Z45" si="61">AC39+AI39</f>
        <v>162</v>
      </c>
      <c r="X39" s="219"/>
      <c r="Y39" s="199">
        <f t="shared" ref="Y39:Y45" si="62">Z39+AA39</f>
        <v>162</v>
      </c>
      <c r="Z39" s="219"/>
      <c r="AA39" s="199">
        <f t="shared" ref="AA39:AL45" si="63">AG39+AM39</f>
        <v>162</v>
      </c>
      <c r="AB39" s="200">
        <f t="shared" si="63"/>
        <v>0</v>
      </c>
      <c r="AC39" s="201">
        <f t="shared" ref="AC39:AC45" si="64">E39*36</f>
        <v>0</v>
      </c>
      <c r="AD39" s="222"/>
      <c r="AE39" s="202">
        <f t="shared" ref="AE39:AE45" si="65">AF39+AG39</f>
        <v>0</v>
      </c>
      <c r="AF39" s="222"/>
      <c r="AG39" s="222">
        <v>0</v>
      </c>
      <c r="AH39" s="203">
        <f t="shared" ref="AH39:AH48" si="66">AC39-AD39-AE39</f>
        <v>0</v>
      </c>
      <c r="AI39" s="201">
        <f t="shared" ref="AI39:AI45" si="67">F39*36</f>
        <v>162</v>
      </c>
      <c r="AJ39" s="222"/>
      <c r="AK39" s="202">
        <f t="shared" ref="AK39:AK45" si="68">AL39+AM39</f>
        <v>162</v>
      </c>
      <c r="AL39" s="222"/>
      <c r="AM39" s="222">
        <v>162</v>
      </c>
      <c r="AN39" s="223">
        <f t="shared" si="16"/>
        <v>0</v>
      </c>
      <c r="AO39" s="204">
        <f t="shared" ref="AO39:AR45" si="69">AU39+BA39</f>
        <v>216</v>
      </c>
      <c r="AP39" s="225"/>
      <c r="AQ39" s="205">
        <f t="shared" ref="AQ39:AQ45" si="70">AR39+AS39</f>
        <v>216</v>
      </c>
      <c r="AR39" s="225"/>
      <c r="AS39" s="205">
        <f t="shared" ref="AS39:BF45" si="71">AY39+BE39</f>
        <v>216</v>
      </c>
      <c r="AT39" s="206">
        <f t="shared" si="71"/>
        <v>0</v>
      </c>
      <c r="AU39" s="207">
        <f t="shared" ref="AU39:AU45" si="72">G39*36</f>
        <v>0</v>
      </c>
      <c r="AV39" s="228"/>
      <c r="AW39" s="208">
        <f t="shared" ref="AW39:AW45" si="73">AX39+AY39</f>
        <v>0</v>
      </c>
      <c r="AX39" s="228"/>
      <c r="AY39" s="228">
        <v>0</v>
      </c>
      <c r="AZ39" s="259">
        <f t="shared" si="33"/>
        <v>0</v>
      </c>
      <c r="BA39" s="207">
        <f t="shared" ref="BA39:BA45" si="74">H39*36</f>
        <v>216</v>
      </c>
      <c r="BB39" s="228"/>
      <c r="BC39" s="208">
        <f t="shared" ref="BC39:BC45" si="75">BD39+BE39</f>
        <v>216</v>
      </c>
      <c r="BD39" s="228"/>
      <c r="BE39" s="228">
        <v>216</v>
      </c>
      <c r="BF39" s="209">
        <f t="shared" ref="BF39:BF45" si="76">BA39-BB39-BC39</f>
        <v>0</v>
      </c>
    </row>
    <row r="40" spans="1:58" ht="15">
      <c r="A40" s="17" t="s">
        <v>49</v>
      </c>
      <c r="B40" s="16" t="s">
        <v>13</v>
      </c>
      <c r="C40" s="15">
        <f>E40+F40+G40+H40</f>
        <v>23</v>
      </c>
      <c r="D40" s="152">
        <f t="shared" si="60"/>
        <v>828</v>
      </c>
      <c r="E40" s="382">
        <v>3</v>
      </c>
      <c r="F40" s="230">
        <v>3</v>
      </c>
      <c r="G40" s="15">
        <v>6</v>
      </c>
      <c r="H40" s="230">
        <v>11</v>
      </c>
      <c r="I40" s="231"/>
      <c r="J40" s="231"/>
      <c r="K40" s="231">
        <f t="shared" si="55"/>
        <v>828</v>
      </c>
      <c r="L40" s="231"/>
      <c r="M40" s="232" t="s">
        <v>207</v>
      </c>
      <c r="N40" s="214"/>
      <c r="O40" s="215">
        <f>D40-N40</f>
        <v>828</v>
      </c>
      <c r="P40" s="215">
        <f t="shared" si="49"/>
        <v>828</v>
      </c>
      <c r="Q40" s="216">
        <f t="shared" si="7"/>
        <v>100</v>
      </c>
      <c r="R40" s="215"/>
      <c r="S40" s="306"/>
      <c r="T40" s="216">
        <f>AA40+AS40</f>
        <v>828</v>
      </c>
      <c r="U40" s="215"/>
      <c r="V40" s="197">
        <f t="shared" si="11"/>
        <v>828</v>
      </c>
      <c r="W40" s="218">
        <f t="shared" si="61"/>
        <v>216</v>
      </c>
      <c r="X40" s="219"/>
      <c r="Y40" s="219">
        <f t="shared" si="62"/>
        <v>216</v>
      </c>
      <c r="Z40" s="219"/>
      <c r="AA40" s="219">
        <f t="shared" si="63"/>
        <v>216</v>
      </c>
      <c r="AB40" s="220">
        <f t="shared" si="63"/>
        <v>0</v>
      </c>
      <c r="AC40" s="221">
        <f t="shared" si="64"/>
        <v>108</v>
      </c>
      <c r="AD40" s="222"/>
      <c r="AE40" s="222">
        <f t="shared" si="65"/>
        <v>72</v>
      </c>
      <c r="AF40" s="222"/>
      <c r="AG40" s="222">
        <v>72</v>
      </c>
      <c r="AH40" s="223">
        <f t="shared" si="66"/>
        <v>36</v>
      </c>
      <c r="AI40" s="221">
        <f t="shared" si="67"/>
        <v>108</v>
      </c>
      <c r="AJ40" s="222"/>
      <c r="AK40" s="222">
        <f t="shared" si="68"/>
        <v>144</v>
      </c>
      <c r="AL40" s="222"/>
      <c r="AM40" s="222">
        <v>144</v>
      </c>
      <c r="AN40" s="223">
        <f t="shared" si="16"/>
        <v>-36</v>
      </c>
      <c r="AO40" s="224">
        <f t="shared" si="69"/>
        <v>612</v>
      </c>
      <c r="AP40" s="225"/>
      <c r="AQ40" s="225">
        <f t="shared" si="70"/>
        <v>612</v>
      </c>
      <c r="AR40" s="225"/>
      <c r="AS40" s="225">
        <f t="shared" si="71"/>
        <v>612</v>
      </c>
      <c r="AT40" s="226">
        <f t="shared" si="71"/>
        <v>0</v>
      </c>
      <c r="AU40" s="227">
        <f t="shared" si="72"/>
        <v>216</v>
      </c>
      <c r="AV40" s="228"/>
      <c r="AW40" s="228">
        <f t="shared" si="73"/>
        <v>216</v>
      </c>
      <c r="AX40" s="228"/>
      <c r="AY40" s="228">
        <v>216</v>
      </c>
      <c r="AZ40" s="229">
        <f t="shared" si="33"/>
        <v>0</v>
      </c>
      <c r="BA40" s="207">
        <f t="shared" si="74"/>
        <v>396</v>
      </c>
      <c r="BB40" s="228"/>
      <c r="BC40" s="208">
        <f t="shared" si="75"/>
        <v>396</v>
      </c>
      <c r="BD40" s="228"/>
      <c r="BE40" s="228">
        <v>396</v>
      </c>
      <c r="BF40" s="209">
        <f t="shared" si="76"/>
        <v>0</v>
      </c>
    </row>
    <row r="41" spans="1:58" ht="15">
      <c r="A41" s="8" t="s">
        <v>50</v>
      </c>
      <c r="B41" s="9" t="s">
        <v>14</v>
      </c>
      <c r="C41" s="307">
        <v>14.5</v>
      </c>
      <c r="D41" s="152">
        <f t="shared" si="60"/>
        <v>522</v>
      </c>
      <c r="E41" s="307">
        <v>2</v>
      </c>
      <c r="F41" s="307">
        <v>4.5</v>
      </c>
      <c r="G41" s="307">
        <v>8</v>
      </c>
      <c r="H41" s="307">
        <v>0</v>
      </c>
      <c r="I41" s="308"/>
      <c r="J41" s="308"/>
      <c r="K41" s="308"/>
      <c r="L41" s="308"/>
      <c r="M41" s="309"/>
      <c r="N41" s="214"/>
      <c r="O41" s="215">
        <f t="shared" si="9"/>
        <v>522</v>
      </c>
      <c r="P41" s="215">
        <f t="shared" si="49"/>
        <v>522</v>
      </c>
      <c r="Q41" s="216">
        <f t="shared" si="7"/>
        <v>100</v>
      </c>
      <c r="R41" s="215"/>
      <c r="S41" s="306"/>
      <c r="T41" s="216">
        <f t="shared" ref="T41:T49" si="77">AA41+AS41</f>
        <v>522</v>
      </c>
      <c r="U41" s="215"/>
      <c r="V41" s="197">
        <f t="shared" si="11"/>
        <v>522</v>
      </c>
      <c r="W41" s="218">
        <f>W42+W43+W44+W45</f>
        <v>234</v>
      </c>
      <c r="X41" s="219"/>
      <c r="Y41" s="219">
        <f t="shared" si="62"/>
        <v>234</v>
      </c>
      <c r="Z41" s="219"/>
      <c r="AA41" s="219">
        <f t="shared" si="63"/>
        <v>234</v>
      </c>
      <c r="AB41" s="220">
        <f t="shared" si="63"/>
        <v>0</v>
      </c>
      <c r="AC41" s="221">
        <f>AC42+AC43+AC44+AC45</f>
        <v>72</v>
      </c>
      <c r="AD41" s="222">
        <f t="shared" ref="AD41:AN41" si="78">AD42+AD43+AD44+AD45</f>
        <v>0</v>
      </c>
      <c r="AE41" s="222">
        <f t="shared" si="78"/>
        <v>72</v>
      </c>
      <c r="AF41" s="222">
        <f t="shared" si="78"/>
        <v>0</v>
      </c>
      <c r="AG41" s="222">
        <f t="shared" si="78"/>
        <v>72</v>
      </c>
      <c r="AH41" s="223">
        <f t="shared" si="78"/>
        <v>0</v>
      </c>
      <c r="AI41" s="221">
        <f t="shared" si="78"/>
        <v>162</v>
      </c>
      <c r="AJ41" s="222">
        <f t="shared" si="78"/>
        <v>0</v>
      </c>
      <c r="AK41" s="222">
        <f t="shared" si="78"/>
        <v>162</v>
      </c>
      <c r="AL41" s="222">
        <f t="shared" si="78"/>
        <v>0</v>
      </c>
      <c r="AM41" s="222">
        <f t="shared" si="78"/>
        <v>162</v>
      </c>
      <c r="AN41" s="223">
        <f t="shared" si="78"/>
        <v>0</v>
      </c>
      <c r="AO41" s="224">
        <f>AO42+AO43+AO44+AO45</f>
        <v>288</v>
      </c>
      <c r="AP41" s="225"/>
      <c r="AQ41" s="225">
        <f t="shared" si="70"/>
        <v>288</v>
      </c>
      <c r="AR41" s="225"/>
      <c r="AS41" s="225">
        <f t="shared" si="71"/>
        <v>288</v>
      </c>
      <c r="AT41" s="226">
        <f t="shared" si="71"/>
        <v>0</v>
      </c>
      <c r="AU41" s="227">
        <f t="shared" si="72"/>
        <v>288</v>
      </c>
      <c r="AV41" s="228"/>
      <c r="AW41" s="228">
        <f t="shared" si="73"/>
        <v>288</v>
      </c>
      <c r="AX41" s="228"/>
      <c r="AY41" s="228">
        <v>288</v>
      </c>
      <c r="AZ41" s="229">
        <f t="shared" si="33"/>
        <v>0</v>
      </c>
      <c r="BA41" s="227">
        <f t="shared" si="74"/>
        <v>0</v>
      </c>
      <c r="BB41" s="228"/>
      <c r="BC41" s="228">
        <f t="shared" si="75"/>
        <v>0</v>
      </c>
      <c r="BD41" s="228"/>
      <c r="BE41" s="228">
        <v>0</v>
      </c>
      <c r="BF41" s="229">
        <f t="shared" si="76"/>
        <v>0</v>
      </c>
    </row>
    <row r="42" spans="1:58" ht="15">
      <c r="A42" s="114" t="s">
        <v>51</v>
      </c>
      <c r="B42" s="114" t="s">
        <v>218</v>
      </c>
      <c r="C42" s="310">
        <v>2</v>
      </c>
      <c r="D42" s="152">
        <f t="shared" si="60"/>
        <v>72</v>
      </c>
      <c r="E42" s="310">
        <v>2</v>
      </c>
      <c r="F42" s="310"/>
      <c r="G42" s="310"/>
      <c r="H42" s="114"/>
      <c r="I42" s="114"/>
      <c r="J42" s="114"/>
      <c r="K42" s="114"/>
      <c r="L42" s="114"/>
      <c r="M42" s="114"/>
      <c r="N42" s="214"/>
      <c r="O42" s="215">
        <f t="shared" si="9"/>
        <v>72</v>
      </c>
      <c r="P42" s="215">
        <f t="shared" si="49"/>
        <v>72</v>
      </c>
      <c r="Q42" s="216">
        <f t="shared" si="7"/>
        <v>100</v>
      </c>
      <c r="R42" s="215"/>
      <c r="S42" s="306"/>
      <c r="T42" s="216">
        <f t="shared" si="77"/>
        <v>72</v>
      </c>
      <c r="U42" s="215"/>
      <c r="V42" s="197">
        <f t="shared" si="11"/>
        <v>72</v>
      </c>
      <c r="W42" s="218">
        <f t="shared" si="61"/>
        <v>72</v>
      </c>
      <c r="X42" s="219">
        <f t="shared" si="61"/>
        <v>0</v>
      </c>
      <c r="Y42" s="219">
        <f t="shared" si="61"/>
        <v>72</v>
      </c>
      <c r="Z42" s="219">
        <f t="shared" si="61"/>
        <v>0</v>
      </c>
      <c r="AA42" s="219">
        <f t="shared" si="63"/>
        <v>72</v>
      </c>
      <c r="AB42" s="220">
        <f t="shared" si="63"/>
        <v>0</v>
      </c>
      <c r="AC42" s="221">
        <f t="shared" si="64"/>
        <v>72</v>
      </c>
      <c r="AD42" s="222">
        <f t="shared" si="63"/>
        <v>0</v>
      </c>
      <c r="AE42" s="222">
        <f t="shared" si="65"/>
        <v>72</v>
      </c>
      <c r="AF42" s="222">
        <f t="shared" si="63"/>
        <v>0</v>
      </c>
      <c r="AG42" s="222">
        <v>72</v>
      </c>
      <c r="AH42" s="223">
        <f t="shared" si="63"/>
        <v>0</v>
      </c>
      <c r="AI42" s="221">
        <f t="shared" si="67"/>
        <v>0</v>
      </c>
      <c r="AJ42" s="222"/>
      <c r="AK42" s="222">
        <f t="shared" si="68"/>
        <v>0</v>
      </c>
      <c r="AL42" s="222">
        <f t="shared" si="63"/>
        <v>0</v>
      </c>
      <c r="AM42" s="222"/>
      <c r="AN42" s="223">
        <f t="shared" si="16"/>
        <v>0</v>
      </c>
      <c r="AO42" s="224">
        <f t="shared" si="69"/>
        <v>0</v>
      </c>
      <c r="AP42" s="225">
        <f t="shared" si="69"/>
        <v>0</v>
      </c>
      <c r="AQ42" s="225">
        <f t="shared" si="69"/>
        <v>0</v>
      </c>
      <c r="AR42" s="225">
        <f t="shared" si="69"/>
        <v>0</v>
      </c>
      <c r="AS42" s="225">
        <f t="shared" si="71"/>
        <v>0</v>
      </c>
      <c r="AT42" s="226">
        <f t="shared" si="71"/>
        <v>0</v>
      </c>
      <c r="AU42" s="227">
        <f t="shared" si="71"/>
        <v>0</v>
      </c>
      <c r="AV42" s="228">
        <f t="shared" si="71"/>
        <v>0</v>
      </c>
      <c r="AW42" s="228">
        <f t="shared" si="71"/>
        <v>0</v>
      </c>
      <c r="AX42" s="228">
        <f t="shared" si="71"/>
        <v>0</v>
      </c>
      <c r="AY42" s="228">
        <f t="shared" si="71"/>
        <v>0</v>
      </c>
      <c r="AZ42" s="229">
        <f t="shared" si="71"/>
        <v>0</v>
      </c>
      <c r="BA42" s="227">
        <f t="shared" si="71"/>
        <v>0</v>
      </c>
      <c r="BB42" s="228">
        <f t="shared" si="71"/>
        <v>0</v>
      </c>
      <c r="BC42" s="228">
        <f t="shared" si="71"/>
        <v>0</v>
      </c>
      <c r="BD42" s="228">
        <f t="shared" si="71"/>
        <v>0</v>
      </c>
      <c r="BE42" s="228">
        <f t="shared" si="71"/>
        <v>0</v>
      </c>
      <c r="BF42" s="229">
        <f t="shared" si="71"/>
        <v>0</v>
      </c>
    </row>
    <row r="43" spans="1:58" ht="15">
      <c r="A43" s="114" t="s">
        <v>52</v>
      </c>
      <c r="B43" s="114" t="s">
        <v>219</v>
      </c>
      <c r="C43" s="310">
        <v>4.5</v>
      </c>
      <c r="D43" s="152">
        <f t="shared" si="60"/>
        <v>162</v>
      </c>
      <c r="E43" s="310"/>
      <c r="F43" s="310">
        <v>4.5</v>
      </c>
      <c r="G43" s="310"/>
      <c r="H43" s="114"/>
      <c r="I43" s="114"/>
      <c r="J43" s="114"/>
      <c r="K43" s="114"/>
      <c r="L43" s="114"/>
      <c r="M43" s="114"/>
      <c r="N43" s="214"/>
      <c r="O43" s="215">
        <f t="shared" si="9"/>
        <v>162</v>
      </c>
      <c r="P43" s="215">
        <f t="shared" si="49"/>
        <v>162</v>
      </c>
      <c r="Q43" s="216">
        <f t="shared" si="7"/>
        <v>100</v>
      </c>
      <c r="R43" s="311"/>
      <c r="S43" s="312"/>
      <c r="T43" s="216">
        <f t="shared" si="77"/>
        <v>162</v>
      </c>
      <c r="U43" s="311"/>
      <c r="V43" s="197">
        <f t="shared" si="11"/>
        <v>162</v>
      </c>
      <c r="W43" s="218">
        <f t="shared" si="61"/>
        <v>162</v>
      </c>
      <c r="X43" s="219"/>
      <c r="Y43" s="219">
        <f t="shared" si="62"/>
        <v>162</v>
      </c>
      <c r="Z43" s="219"/>
      <c r="AA43" s="219">
        <f t="shared" si="63"/>
        <v>162</v>
      </c>
      <c r="AB43" s="220">
        <f t="shared" si="63"/>
        <v>0</v>
      </c>
      <c r="AC43" s="221">
        <f t="shared" si="64"/>
        <v>0</v>
      </c>
      <c r="AD43" s="222"/>
      <c r="AE43" s="222">
        <f t="shared" si="65"/>
        <v>0</v>
      </c>
      <c r="AF43" s="222"/>
      <c r="AG43" s="222">
        <v>0</v>
      </c>
      <c r="AH43" s="223">
        <f t="shared" si="66"/>
        <v>0</v>
      </c>
      <c r="AI43" s="221">
        <f t="shared" si="67"/>
        <v>162</v>
      </c>
      <c r="AJ43" s="222"/>
      <c r="AK43" s="222">
        <f t="shared" si="68"/>
        <v>162</v>
      </c>
      <c r="AL43" s="222"/>
      <c r="AM43" s="222">
        <v>162</v>
      </c>
      <c r="AN43" s="223">
        <f t="shared" si="16"/>
        <v>0</v>
      </c>
      <c r="AO43" s="224">
        <f t="shared" si="69"/>
        <v>0</v>
      </c>
      <c r="AP43" s="225"/>
      <c r="AQ43" s="225">
        <f t="shared" si="70"/>
        <v>0</v>
      </c>
      <c r="AR43" s="225"/>
      <c r="AS43" s="225">
        <f t="shared" si="71"/>
        <v>0</v>
      </c>
      <c r="AT43" s="226">
        <f t="shared" si="71"/>
        <v>0</v>
      </c>
      <c r="AU43" s="227">
        <f t="shared" si="72"/>
        <v>0</v>
      </c>
      <c r="AV43" s="228"/>
      <c r="AW43" s="228">
        <f t="shared" si="73"/>
        <v>0</v>
      </c>
      <c r="AX43" s="228"/>
      <c r="AY43" s="228">
        <v>0</v>
      </c>
      <c r="AZ43" s="229">
        <f t="shared" si="33"/>
        <v>0</v>
      </c>
      <c r="BA43" s="227">
        <f t="shared" si="74"/>
        <v>0</v>
      </c>
      <c r="BB43" s="228"/>
      <c r="BC43" s="228">
        <f t="shared" si="75"/>
        <v>0</v>
      </c>
      <c r="BD43" s="228"/>
      <c r="BE43" s="228">
        <v>0</v>
      </c>
      <c r="BF43" s="229">
        <f t="shared" si="76"/>
        <v>0</v>
      </c>
    </row>
    <row r="44" spans="1:58" ht="15">
      <c r="A44" s="114" t="s">
        <v>221</v>
      </c>
      <c r="B44" s="114" t="s">
        <v>220</v>
      </c>
      <c r="C44" s="310">
        <v>5</v>
      </c>
      <c r="D44" s="152">
        <f t="shared" si="60"/>
        <v>180</v>
      </c>
      <c r="E44" s="310"/>
      <c r="F44" s="310"/>
      <c r="G44" s="261">
        <v>5</v>
      </c>
      <c r="H44" s="114"/>
      <c r="I44" s="114"/>
      <c r="J44" s="114"/>
      <c r="K44" s="114"/>
      <c r="L44" s="114"/>
      <c r="M44" s="313" t="s">
        <v>20</v>
      </c>
      <c r="N44" s="273"/>
      <c r="O44" s="195">
        <f t="shared" si="9"/>
        <v>180</v>
      </c>
      <c r="P44" s="195">
        <f t="shared" si="49"/>
        <v>180</v>
      </c>
      <c r="Q44" s="216">
        <f t="shared" si="7"/>
        <v>100</v>
      </c>
      <c r="R44" s="314"/>
      <c r="S44" s="314"/>
      <c r="T44" s="216">
        <f t="shared" si="77"/>
        <v>180</v>
      </c>
      <c r="U44" s="314"/>
      <c r="V44" s="197">
        <f t="shared" si="11"/>
        <v>180</v>
      </c>
      <c r="W44" s="218">
        <f t="shared" si="61"/>
        <v>0</v>
      </c>
      <c r="X44" s="315"/>
      <c r="Y44" s="219">
        <f t="shared" si="62"/>
        <v>0</v>
      </c>
      <c r="Z44" s="315"/>
      <c r="AA44" s="219">
        <f t="shared" si="63"/>
        <v>0</v>
      </c>
      <c r="AB44" s="220">
        <f t="shared" si="63"/>
        <v>0</v>
      </c>
      <c r="AC44" s="221">
        <f t="shared" si="64"/>
        <v>0</v>
      </c>
      <c r="AD44" s="274"/>
      <c r="AE44" s="222">
        <f t="shared" si="65"/>
        <v>0</v>
      </c>
      <c r="AF44" s="274"/>
      <c r="AG44" s="222">
        <v>0</v>
      </c>
      <c r="AH44" s="223">
        <f t="shared" si="66"/>
        <v>0</v>
      </c>
      <c r="AI44" s="221">
        <f t="shared" si="67"/>
        <v>0</v>
      </c>
      <c r="AJ44" s="274"/>
      <c r="AK44" s="222">
        <f t="shared" si="68"/>
        <v>0</v>
      </c>
      <c r="AL44" s="274"/>
      <c r="AM44" s="222">
        <v>0</v>
      </c>
      <c r="AN44" s="223">
        <f t="shared" si="16"/>
        <v>0</v>
      </c>
      <c r="AO44" s="224">
        <f t="shared" si="69"/>
        <v>180</v>
      </c>
      <c r="AP44" s="316"/>
      <c r="AQ44" s="225">
        <f t="shared" si="70"/>
        <v>180</v>
      </c>
      <c r="AR44" s="316"/>
      <c r="AS44" s="225">
        <f t="shared" si="71"/>
        <v>180</v>
      </c>
      <c r="AT44" s="226">
        <f t="shared" si="71"/>
        <v>0</v>
      </c>
      <c r="AU44" s="227">
        <f t="shared" si="72"/>
        <v>180</v>
      </c>
      <c r="AV44" s="276"/>
      <c r="AW44" s="228">
        <f t="shared" si="73"/>
        <v>180</v>
      </c>
      <c r="AX44" s="276"/>
      <c r="AY44" s="228">
        <v>180</v>
      </c>
      <c r="AZ44" s="229">
        <f t="shared" si="33"/>
        <v>0</v>
      </c>
      <c r="BA44" s="227">
        <f t="shared" si="74"/>
        <v>0</v>
      </c>
      <c r="BB44" s="276"/>
      <c r="BC44" s="228">
        <f t="shared" si="75"/>
        <v>0</v>
      </c>
      <c r="BD44" s="276"/>
      <c r="BE44" s="228">
        <v>0</v>
      </c>
      <c r="BF44" s="229">
        <f t="shared" si="76"/>
        <v>0</v>
      </c>
    </row>
    <row r="45" spans="1:58" ht="16" thickBot="1">
      <c r="A45" s="19" t="s">
        <v>222</v>
      </c>
      <c r="B45" s="20" t="s">
        <v>172</v>
      </c>
      <c r="C45" s="317">
        <v>3</v>
      </c>
      <c r="D45" s="120">
        <f t="shared" si="60"/>
        <v>108</v>
      </c>
      <c r="E45" s="317"/>
      <c r="F45" s="317"/>
      <c r="G45" s="318">
        <v>3</v>
      </c>
      <c r="H45" s="317"/>
      <c r="I45" s="319"/>
      <c r="J45" s="319"/>
      <c r="K45" s="319"/>
      <c r="L45" s="319"/>
      <c r="M45" s="320" t="s">
        <v>20</v>
      </c>
      <c r="N45" s="273"/>
      <c r="O45" s="195">
        <f t="shared" si="9"/>
        <v>108</v>
      </c>
      <c r="P45" s="195">
        <f t="shared" si="49"/>
        <v>108</v>
      </c>
      <c r="Q45" s="216">
        <f t="shared" si="7"/>
        <v>100</v>
      </c>
      <c r="R45" s="314"/>
      <c r="S45" s="314"/>
      <c r="T45" s="216">
        <f t="shared" si="77"/>
        <v>108</v>
      </c>
      <c r="U45" s="314"/>
      <c r="V45" s="197">
        <f t="shared" si="11"/>
        <v>108</v>
      </c>
      <c r="W45" s="198">
        <f t="shared" si="61"/>
        <v>0</v>
      </c>
      <c r="X45" s="315"/>
      <c r="Y45" s="199">
        <f t="shared" si="62"/>
        <v>0</v>
      </c>
      <c r="Z45" s="315"/>
      <c r="AA45" s="199">
        <f t="shared" si="63"/>
        <v>0</v>
      </c>
      <c r="AB45" s="200">
        <f t="shared" si="63"/>
        <v>0</v>
      </c>
      <c r="AC45" s="201">
        <f t="shared" si="64"/>
        <v>0</v>
      </c>
      <c r="AD45" s="274"/>
      <c r="AE45" s="202">
        <f t="shared" si="65"/>
        <v>0</v>
      </c>
      <c r="AF45" s="274"/>
      <c r="AG45" s="222">
        <v>0</v>
      </c>
      <c r="AH45" s="203">
        <f t="shared" si="66"/>
        <v>0</v>
      </c>
      <c r="AI45" s="201">
        <f t="shared" si="67"/>
        <v>0</v>
      </c>
      <c r="AJ45" s="274"/>
      <c r="AK45" s="202">
        <f t="shared" si="68"/>
        <v>0</v>
      </c>
      <c r="AL45" s="274"/>
      <c r="AM45" s="222">
        <v>0</v>
      </c>
      <c r="AN45" s="223">
        <f t="shared" si="16"/>
        <v>0</v>
      </c>
      <c r="AO45" s="204">
        <f t="shared" si="69"/>
        <v>108</v>
      </c>
      <c r="AP45" s="316"/>
      <c r="AQ45" s="205">
        <f t="shared" si="70"/>
        <v>108</v>
      </c>
      <c r="AR45" s="316"/>
      <c r="AS45" s="205">
        <f t="shared" si="71"/>
        <v>108</v>
      </c>
      <c r="AT45" s="206">
        <f t="shared" si="71"/>
        <v>0</v>
      </c>
      <c r="AU45" s="207">
        <f t="shared" si="72"/>
        <v>108</v>
      </c>
      <c r="AV45" s="276"/>
      <c r="AW45" s="208">
        <f t="shared" si="73"/>
        <v>108</v>
      </c>
      <c r="AX45" s="276"/>
      <c r="AY45" s="228">
        <v>108</v>
      </c>
      <c r="AZ45" s="259">
        <f t="shared" si="33"/>
        <v>0</v>
      </c>
      <c r="BA45" s="207">
        <f t="shared" si="74"/>
        <v>0</v>
      </c>
      <c r="BB45" s="276"/>
      <c r="BC45" s="208">
        <f t="shared" si="75"/>
        <v>0</v>
      </c>
      <c r="BD45" s="276"/>
      <c r="BE45" s="228">
        <v>0</v>
      </c>
      <c r="BF45" s="209">
        <f t="shared" si="76"/>
        <v>0</v>
      </c>
    </row>
    <row r="46" spans="1:58" ht="16" thickBot="1">
      <c r="A46" s="66" t="s">
        <v>53</v>
      </c>
      <c r="B46" s="62" t="s">
        <v>284</v>
      </c>
      <c r="C46" s="63">
        <v>6</v>
      </c>
      <c r="D46" s="63">
        <f>C46*36</f>
        <v>216</v>
      </c>
      <c r="E46" s="63">
        <v>0</v>
      </c>
      <c r="F46" s="63">
        <v>0</v>
      </c>
      <c r="G46" s="63">
        <v>0</v>
      </c>
      <c r="H46" s="63">
        <v>6</v>
      </c>
      <c r="I46" s="64">
        <v>0</v>
      </c>
      <c r="J46" s="64">
        <v>0</v>
      </c>
      <c r="K46" s="64">
        <f>D46</f>
        <v>216</v>
      </c>
      <c r="L46" s="64">
        <v>0</v>
      </c>
      <c r="M46" s="67"/>
      <c r="N46" s="115"/>
      <c r="O46" s="116">
        <f t="shared" si="9"/>
        <v>216</v>
      </c>
      <c r="P46" s="116">
        <f t="shared" si="49"/>
        <v>216</v>
      </c>
      <c r="Q46" s="266">
        <f>P46/O46*100</f>
        <v>100</v>
      </c>
      <c r="R46" s="116"/>
      <c r="S46" s="266"/>
      <c r="T46" s="266">
        <f t="shared" si="77"/>
        <v>216</v>
      </c>
      <c r="U46" s="116"/>
      <c r="V46" s="287">
        <f t="shared" si="11"/>
        <v>216</v>
      </c>
      <c r="W46" s="115"/>
      <c r="X46" s="116"/>
      <c r="Y46" s="116"/>
      <c r="Z46" s="116"/>
      <c r="AA46" s="116"/>
      <c r="AB46" s="117"/>
      <c r="AC46" s="115"/>
      <c r="AD46" s="116"/>
      <c r="AE46" s="116"/>
      <c r="AF46" s="116"/>
      <c r="AG46" s="116"/>
      <c r="AH46" s="117">
        <f t="shared" si="66"/>
        <v>0</v>
      </c>
      <c r="AI46" s="115"/>
      <c r="AJ46" s="116"/>
      <c r="AK46" s="116"/>
      <c r="AL46" s="116"/>
      <c r="AM46" s="116"/>
      <c r="AN46" s="117">
        <f t="shared" si="16"/>
        <v>0</v>
      </c>
      <c r="AO46" s="115">
        <f>AU46+BA46</f>
        <v>216</v>
      </c>
      <c r="AP46" s="116"/>
      <c r="AQ46" s="116">
        <f>AW46+BC46</f>
        <v>216</v>
      </c>
      <c r="AR46" s="116"/>
      <c r="AS46" s="116">
        <f>AY46+BE46</f>
        <v>216</v>
      </c>
      <c r="AT46" s="117"/>
      <c r="AU46" s="115"/>
      <c r="AV46" s="116"/>
      <c r="AW46" s="116"/>
      <c r="AX46" s="116"/>
      <c r="AY46" s="116"/>
      <c r="AZ46" s="117">
        <f t="shared" si="33"/>
        <v>0</v>
      </c>
      <c r="BA46" s="115">
        <v>216</v>
      </c>
      <c r="BB46" s="116"/>
      <c r="BC46" s="116">
        <v>216</v>
      </c>
      <c r="BD46" s="116"/>
      <c r="BE46" s="116">
        <v>216</v>
      </c>
      <c r="BF46" s="117"/>
    </row>
    <row r="47" spans="1:58" ht="15">
      <c r="A47" s="475" t="s">
        <v>54</v>
      </c>
      <c r="B47" s="476"/>
      <c r="C47" s="59">
        <v>2</v>
      </c>
      <c r="D47" s="59">
        <v>72</v>
      </c>
      <c r="E47" s="59"/>
      <c r="F47" s="59"/>
      <c r="G47" s="59"/>
      <c r="H47" s="59">
        <v>2</v>
      </c>
      <c r="I47" s="60"/>
      <c r="J47" s="60"/>
      <c r="K47" s="60"/>
      <c r="L47" s="60"/>
      <c r="M47" s="61"/>
      <c r="N47" s="194"/>
      <c r="O47" s="195">
        <f t="shared" si="9"/>
        <v>72</v>
      </c>
      <c r="P47" s="195">
        <f t="shared" si="49"/>
        <v>72</v>
      </c>
      <c r="Q47" s="196">
        <f>P47/O47*100</f>
        <v>100</v>
      </c>
      <c r="R47" s="195"/>
      <c r="S47" s="196"/>
      <c r="T47" s="196">
        <f t="shared" si="77"/>
        <v>72</v>
      </c>
      <c r="U47" s="195"/>
      <c r="V47" s="197">
        <f t="shared" si="11"/>
        <v>72</v>
      </c>
      <c r="W47" s="198"/>
      <c r="X47" s="199"/>
      <c r="Y47" s="199"/>
      <c r="Z47" s="199"/>
      <c r="AA47" s="199"/>
      <c r="AB47" s="200"/>
      <c r="AC47" s="201"/>
      <c r="AD47" s="202"/>
      <c r="AE47" s="202"/>
      <c r="AF47" s="202"/>
      <c r="AG47" s="202"/>
      <c r="AH47" s="203">
        <f t="shared" si="66"/>
        <v>0</v>
      </c>
      <c r="AI47" s="201"/>
      <c r="AJ47" s="202"/>
      <c r="AK47" s="202"/>
      <c r="AL47" s="202"/>
      <c r="AM47" s="202"/>
      <c r="AN47" s="203">
        <f t="shared" si="16"/>
        <v>0</v>
      </c>
      <c r="AO47" s="204">
        <f>AU47+BA47</f>
        <v>72</v>
      </c>
      <c r="AP47" s="205"/>
      <c r="AQ47" s="205">
        <f>AW47+BC47</f>
        <v>72</v>
      </c>
      <c r="AR47" s="205"/>
      <c r="AS47" s="205">
        <f>AY47+BE47</f>
        <v>72</v>
      </c>
      <c r="AT47" s="206"/>
      <c r="AU47" s="207"/>
      <c r="AV47" s="208"/>
      <c r="AW47" s="208"/>
      <c r="AX47" s="208"/>
      <c r="AY47" s="208"/>
      <c r="AZ47" s="321">
        <f t="shared" si="33"/>
        <v>0</v>
      </c>
      <c r="BA47" s="207">
        <v>72</v>
      </c>
      <c r="BB47" s="208"/>
      <c r="BC47" s="208">
        <v>72</v>
      </c>
      <c r="BD47" s="208"/>
      <c r="BE47" s="208">
        <v>72</v>
      </c>
      <c r="BF47" s="209"/>
    </row>
    <row r="48" spans="1:58" ht="16" thickBot="1">
      <c r="A48" s="477" t="s">
        <v>55</v>
      </c>
      <c r="B48" s="478"/>
      <c r="C48" s="147">
        <v>4</v>
      </c>
      <c r="D48" s="152">
        <v>144</v>
      </c>
      <c r="E48" s="147"/>
      <c r="F48" s="147"/>
      <c r="G48" s="147"/>
      <c r="H48" s="147">
        <v>4</v>
      </c>
      <c r="I48" s="4"/>
      <c r="J48" s="4"/>
      <c r="K48" s="4"/>
      <c r="L48" s="4"/>
      <c r="M48" s="149"/>
      <c r="N48" s="322"/>
      <c r="O48" s="271">
        <f t="shared" si="9"/>
        <v>144</v>
      </c>
      <c r="P48" s="311">
        <f t="shared" si="49"/>
        <v>144</v>
      </c>
      <c r="Q48" s="279">
        <f>P48/O48*100</f>
        <v>100</v>
      </c>
      <c r="R48" s="311"/>
      <c r="S48" s="279"/>
      <c r="T48" s="279">
        <f t="shared" si="77"/>
        <v>144</v>
      </c>
      <c r="U48" s="311"/>
      <c r="V48" s="280">
        <f t="shared" si="11"/>
        <v>144</v>
      </c>
      <c r="W48" s="281"/>
      <c r="X48" s="282"/>
      <c r="Y48" s="282"/>
      <c r="Z48" s="282"/>
      <c r="AA48" s="282"/>
      <c r="AB48" s="283"/>
      <c r="AC48" s="323"/>
      <c r="AD48" s="324"/>
      <c r="AE48" s="324"/>
      <c r="AF48" s="324"/>
      <c r="AG48" s="324"/>
      <c r="AH48" s="284">
        <f t="shared" si="66"/>
        <v>0</v>
      </c>
      <c r="AI48" s="323"/>
      <c r="AJ48" s="324"/>
      <c r="AK48" s="324"/>
      <c r="AL48" s="324"/>
      <c r="AM48" s="324"/>
      <c r="AN48" s="325">
        <f t="shared" si="16"/>
        <v>0</v>
      </c>
      <c r="AO48" s="326">
        <f>AU48+BA48</f>
        <v>144</v>
      </c>
      <c r="AP48" s="327"/>
      <c r="AQ48" s="327">
        <f>AW48+BC48</f>
        <v>144</v>
      </c>
      <c r="AR48" s="327"/>
      <c r="AS48" s="327">
        <f>AY48+BE48</f>
        <v>144</v>
      </c>
      <c r="AT48" s="328"/>
      <c r="AU48" s="329"/>
      <c r="AV48" s="285"/>
      <c r="AW48" s="285"/>
      <c r="AX48" s="285"/>
      <c r="AY48" s="285"/>
      <c r="AZ48" s="259">
        <f t="shared" si="33"/>
        <v>0</v>
      </c>
      <c r="BA48" s="329">
        <v>144</v>
      </c>
      <c r="BB48" s="285"/>
      <c r="BC48" s="285">
        <v>144</v>
      </c>
      <c r="BD48" s="285"/>
      <c r="BE48" s="285">
        <v>144</v>
      </c>
      <c r="BF48" s="259"/>
    </row>
    <row r="49" spans="1:58" ht="16" thickBot="1">
      <c r="A49" s="479" t="s">
        <v>56</v>
      </c>
      <c r="B49" s="480"/>
      <c r="C49" s="6">
        <f t="shared" ref="C49:H49" si="79">C46+C37+C11</f>
        <v>120</v>
      </c>
      <c r="D49" s="6">
        <f t="shared" si="79"/>
        <v>4356</v>
      </c>
      <c r="E49" s="6">
        <f t="shared" si="79"/>
        <v>30</v>
      </c>
      <c r="F49" s="6">
        <f t="shared" si="79"/>
        <v>30</v>
      </c>
      <c r="G49" s="6">
        <f t="shared" si="79"/>
        <v>30</v>
      </c>
      <c r="H49" s="6">
        <f t="shared" si="79"/>
        <v>30</v>
      </c>
      <c r="I49" s="7" t="e">
        <f>I46+#REF!+I17+I12</f>
        <v>#REF!</v>
      </c>
      <c r="J49" s="7" t="e">
        <f>J46+#REF!+J17+J12</f>
        <v>#REF!</v>
      </c>
      <c r="K49" s="7" t="e">
        <f>K46+#REF!+K17+K12</f>
        <v>#REF!</v>
      </c>
      <c r="L49" s="7" t="e">
        <f>L46+#REF!+L17+L12</f>
        <v>#REF!</v>
      </c>
      <c r="M49" s="35"/>
      <c r="N49" s="100">
        <f>N46+N37+N11</f>
        <v>171</v>
      </c>
      <c r="O49" s="330">
        <f>D49-N49</f>
        <v>4185</v>
      </c>
      <c r="P49" s="101">
        <f>P46+P37+P11</f>
        <v>3452</v>
      </c>
      <c r="Q49" s="101"/>
      <c r="R49" s="101"/>
      <c r="S49" s="101"/>
      <c r="T49" s="331">
        <f t="shared" si="77"/>
        <v>3009</v>
      </c>
      <c r="U49" s="101"/>
      <c r="V49" s="332">
        <f t="shared" si="11"/>
        <v>3452</v>
      </c>
      <c r="W49" s="100">
        <f t="shared" ref="W49:AG49" si="80">W46+W37+W11</f>
        <v>2160</v>
      </c>
      <c r="X49" s="101">
        <f t="shared" si="80"/>
        <v>63</v>
      </c>
      <c r="Y49" s="101">
        <f t="shared" si="80"/>
        <v>1612</v>
      </c>
      <c r="Z49" s="101">
        <f t="shared" si="80"/>
        <v>329</v>
      </c>
      <c r="AA49" s="101">
        <f t="shared" si="80"/>
        <v>1283</v>
      </c>
      <c r="AB49" s="102">
        <f t="shared" si="80"/>
        <v>458</v>
      </c>
      <c r="AC49" s="100">
        <f t="shared" si="80"/>
        <v>1080</v>
      </c>
      <c r="AD49" s="101">
        <f t="shared" si="80"/>
        <v>36</v>
      </c>
      <c r="AE49" s="103">
        <f t="shared" si="80"/>
        <v>644</v>
      </c>
      <c r="AF49" s="101">
        <f t="shared" si="80"/>
        <v>185</v>
      </c>
      <c r="AG49" s="101">
        <f t="shared" si="80"/>
        <v>459</v>
      </c>
      <c r="AH49" s="118">
        <f>AC49-AD49-AE49</f>
        <v>400</v>
      </c>
      <c r="AI49" s="100">
        <f>AI46+AI37+AI11</f>
        <v>1080</v>
      </c>
      <c r="AJ49" s="101">
        <f>AJ46+AJ37+AJ11</f>
        <v>54</v>
      </c>
      <c r="AK49" s="101">
        <f>AK46+AK37+AK11</f>
        <v>968</v>
      </c>
      <c r="AL49" s="101">
        <f>AL46+AL37+AL11</f>
        <v>144</v>
      </c>
      <c r="AM49" s="101">
        <f>AM46+AM37+AM11</f>
        <v>824</v>
      </c>
      <c r="AN49" s="118">
        <f t="shared" si="16"/>
        <v>58</v>
      </c>
      <c r="AO49" s="100">
        <f t="shared" ref="AO49:AY49" si="81">AO46+AO37+AO11</f>
        <v>2160</v>
      </c>
      <c r="AP49" s="101">
        <f t="shared" si="81"/>
        <v>108</v>
      </c>
      <c r="AQ49" s="101">
        <f t="shared" si="81"/>
        <v>1840</v>
      </c>
      <c r="AR49" s="101">
        <f t="shared" si="81"/>
        <v>114</v>
      </c>
      <c r="AS49" s="101">
        <f t="shared" si="81"/>
        <v>1726</v>
      </c>
      <c r="AT49" s="102">
        <f t="shared" si="81"/>
        <v>212</v>
      </c>
      <c r="AU49" s="100">
        <f t="shared" si="81"/>
        <v>1080</v>
      </c>
      <c r="AV49" s="101">
        <f t="shared" si="81"/>
        <v>54</v>
      </c>
      <c r="AW49" s="101">
        <f t="shared" si="81"/>
        <v>862</v>
      </c>
      <c r="AX49" s="101">
        <f t="shared" si="81"/>
        <v>114</v>
      </c>
      <c r="AY49" s="101">
        <f t="shared" si="81"/>
        <v>748</v>
      </c>
      <c r="AZ49" s="118">
        <f t="shared" si="33"/>
        <v>164</v>
      </c>
      <c r="BA49" s="100">
        <f t="shared" ref="BA49:BF49" si="82">BA46+BA37+BA11</f>
        <v>1080</v>
      </c>
      <c r="BB49" s="101">
        <f t="shared" si="82"/>
        <v>54</v>
      </c>
      <c r="BC49" s="101">
        <f t="shared" si="82"/>
        <v>978</v>
      </c>
      <c r="BD49" s="101">
        <f t="shared" si="82"/>
        <v>0</v>
      </c>
      <c r="BE49" s="101">
        <f t="shared" si="82"/>
        <v>978</v>
      </c>
      <c r="BF49" s="102">
        <f t="shared" si="82"/>
        <v>48</v>
      </c>
    </row>
    <row r="50" spans="1:58" ht="14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</row>
    <row r="51" spans="1:58" ht="14" customHeight="1" thickBo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</row>
    <row r="52" spans="1:58" ht="14" customHeight="1" thickBo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551" t="s">
        <v>255</v>
      </c>
      <c r="O52" s="552"/>
      <c r="P52" s="552"/>
      <c r="Q52" s="552"/>
      <c r="R52" s="552"/>
      <c r="S52" s="552"/>
      <c r="T52" s="553"/>
      <c r="U52" s="333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</row>
    <row r="53" spans="1:58" ht="15" customHeight="1" thickBot="1">
      <c r="A53" s="560" t="s">
        <v>4</v>
      </c>
      <c r="B53" s="561"/>
      <c r="C53" s="564" t="s">
        <v>5</v>
      </c>
      <c r="D53" s="565"/>
      <c r="E53" s="568" t="s">
        <v>59</v>
      </c>
      <c r="F53" s="569"/>
      <c r="G53" s="569"/>
      <c r="H53" s="570"/>
      <c r="I53" s="21"/>
      <c r="J53" s="21"/>
      <c r="K53" s="21"/>
      <c r="L53" s="21"/>
      <c r="M53" s="21"/>
      <c r="N53" s="334"/>
      <c r="O53" s="335" t="s">
        <v>305</v>
      </c>
      <c r="P53" s="336" t="s">
        <v>306</v>
      </c>
      <c r="Q53" s="336" t="s">
        <v>307</v>
      </c>
      <c r="R53" s="336" t="s">
        <v>249</v>
      </c>
      <c r="S53" s="336" t="s">
        <v>247</v>
      </c>
      <c r="T53" s="337" t="s">
        <v>248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</row>
    <row r="54" spans="1:58" ht="15" thickBot="1">
      <c r="A54" s="562"/>
      <c r="B54" s="563"/>
      <c r="C54" s="566"/>
      <c r="D54" s="567"/>
      <c r="E54" s="338" t="s">
        <v>6</v>
      </c>
      <c r="F54" s="338" t="s">
        <v>7</v>
      </c>
      <c r="G54" s="338" t="s">
        <v>8</v>
      </c>
      <c r="H54" s="338" t="s">
        <v>9</v>
      </c>
      <c r="I54" s="21"/>
      <c r="J54" s="21"/>
      <c r="K54" s="21"/>
      <c r="L54" s="21"/>
      <c r="M54" s="21"/>
      <c r="N54" s="339" t="s">
        <v>6</v>
      </c>
      <c r="O54" s="340" t="s">
        <v>252</v>
      </c>
      <c r="P54" s="340" t="s">
        <v>252</v>
      </c>
      <c r="Q54" s="340" t="s">
        <v>252</v>
      </c>
      <c r="R54" s="340" t="s">
        <v>252</v>
      </c>
      <c r="S54" s="388" t="s">
        <v>253</v>
      </c>
      <c r="T54" s="346" t="s">
        <v>254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</row>
    <row r="55" spans="1:58" ht="14" customHeight="1">
      <c r="A55" s="571" t="s">
        <v>60</v>
      </c>
      <c r="B55" s="572"/>
      <c r="C55" s="573">
        <v>22</v>
      </c>
      <c r="D55" s="574"/>
      <c r="E55" s="341">
        <v>3</v>
      </c>
      <c r="F55" s="341">
        <v>10</v>
      </c>
      <c r="G55" s="341">
        <v>5</v>
      </c>
      <c r="H55" s="341">
        <v>4</v>
      </c>
      <c r="I55" s="21"/>
      <c r="J55" s="21"/>
      <c r="K55" s="21"/>
      <c r="L55" s="21"/>
      <c r="M55" s="21"/>
      <c r="N55" s="342" t="s">
        <v>7</v>
      </c>
      <c r="O55" s="343" t="s">
        <v>252</v>
      </c>
      <c r="P55" s="340" t="s">
        <v>252</v>
      </c>
      <c r="Q55" s="340" t="s">
        <v>252</v>
      </c>
      <c r="R55" s="340" t="s">
        <v>252</v>
      </c>
      <c r="S55" s="349" t="s">
        <v>253</v>
      </c>
      <c r="T55" s="346" t="s">
        <v>254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</row>
    <row r="56" spans="1:58" ht="14" customHeight="1">
      <c r="A56" s="571" t="s">
        <v>61</v>
      </c>
      <c r="B56" s="572"/>
      <c r="C56" s="573">
        <f>E56+F56+G56+H56+I50+J50+K50+L50</f>
        <v>6</v>
      </c>
      <c r="D56" s="574"/>
      <c r="E56" s="473">
        <v>0</v>
      </c>
      <c r="F56" s="347">
        <v>2</v>
      </c>
      <c r="G56" s="347">
        <v>2</v>
      </c>
      <c r="H56" s="347">
        <v>2</v>
      </c>
      <c r="I56" s="21"/>
      <c r="J56" s="21"/>
      <c r="K56" s="21"/>
      <c r="L56" s="21"/>
      <c r="M56" s="21"/>
      <c r="N56" s="342" t="s">
        <v>8</v>
      </c>
      <c r="O56" s="348" t="s">
        <v>252</v>
      </c>
      <c r="P56" s="344" t="s">
        <v>252</v>
      </c>
      <c r="Q56" s="344" t="s">
        <v>252</v>
      </c>
      <c r="R56" s="349" t="s">
        <v>253</v>
      </c>
      <c r="S56" s="349" t="s">
        <v>253</v>
      </c>
      <c r="T56" s="389" t="s">
        <v>253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</row>
    <row r="57" spans="1:58" ht="14" customHeight="1" thickBot="1">
      <c r="A57" s="571" t="s">
        <v>62</v>
      </c>
      <c r="B57" s="572"/>
      <c r="C57" s="573">
        <f>E57+F57+G57+H57+I51+J51+K51+L51</f>
        <v>28</v>
      </c>
      <c r="D57" s="574"/>
      <c r="E57" s="146">
        <f>E56+E55</f>
        <v>3</v>
      </c>
      <c r="F57" s="380">
        <f t="shared" ref="F57:H57" si="83">F56+F55</f>
        <v>12</v>
      </c>
      <c r="G57" s="380">
        <f t="shared" si="83"/>
        <v>7</v>
      </c>
      <c r="H57" s="380">
        <f t="shared" si="83"/>
        <v>6</v>
      </c>
      <c r="I57" s="21"/>
      <c r="J57" s="21"/>
      <c r="K57" s="21"/>
      <c r="L57" s="21"/>
      <c r="M57" s="21"/>
      <c r="N57" s="350" t="s">
        <v>9</v>
      </c>
      <c r="O57" s="351" t="s">
        <v>251</v>
      </c>
      <c r="P57" s="351" t="s">
        <v>250</v>
      </c>
      <c r="Q57" s="345" t="s">
        <v>253</v>
      </c>
      <c r="R57" s="345" t="s">
        <v>253</v>
      </c>
      <c r="S57" s="345" t="s">
        <v>253</v>
      </c>
      <c r="T57" s="352" t="s">
        <v>254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</row>
    <row r="58" spans="1:58" ht="14" customHeight="1">
      <c r="A58" s="575" t="s">
        <v>60</v>
      </c>
      <c r="B58" s="576"/>
      <c r="C58" s="573">
        <f>E58+F58+G58+H58+I52+J52+K52+L52</f>
        <v>22</v>
      </c>
      <c r="D58" s="574"/>
      <c r="E58" s="549">
        <f>E55+F55</f>
        <v>13</v>
      </c>
      <c r="F58" s="550"/>
      <c r="G58" s="549">
        <f>G55+H55</f>
        <v>9</v>
      </c>
      <c r="H58" s="55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</row>
    <row r="59" spans="1:58" ht="14" customHeight="1">
      <c r="A59" s="575" t="s">
        <v>61</v>
      </c>
      <c r="B59" s="576"/>
      <c r="C59" s="573">
        <f>E59+F59+G59+H59+I53+J53+K53+L53</f>
        <v>6</v>
      </c>
      <c r="D59" s="574"/>
      <c r="E59" s="577">
        <f>F56+E56</f>
        <v>2</v>
      </c>
      <c r="F59" s="578"/>
      <c r="G59" s="577">
        <f>G56+H56</f>
        <v>4</v>
      </c>
      <c r="H59" s="578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</row>
    <row r="60" spans="1:58" ht="14" customHeight="1">
      <c r="A60" s="575" t="s">
        <v>63</v>
      </c>
      <c r="B60" s="576"/>
      <c r="C60" s="573">
        <f>E60+F60+G60+H60+I54+J54+K54+L54</f>
        <v>28</v>
      </c>
      <c r="D60" s="574"/>
      <c r="E60" s="573">
        <f>E59+E58</f>
        <v>15</v>
      </c>
      <c r="F60" s="574"/>
      <c r="G60" s="573">
        <f>G59+G58</f>
        <v>13</v>
      </c>
      <c r="H60" s="574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</row>
    <row r="61" spans="1:58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</row>
    <row r="62" spans="1:58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58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1:58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</row>
    <row r="66" spans="1:4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</row>
    <row r="67" spans="1:4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</row>
    <row r="68" spans="1:4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</row>
    <row r="69" spans="1:4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45" ht="1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:45" ht="14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1:4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4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58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5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58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58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58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58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58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58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58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58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58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9" spans="1:58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</row>
    <row r="110" spans="1:58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</row>
    <row r="111" spans="1:58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</row>
    <row r="112" spans="1:58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</row>
    <row r="113" spans="1:58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</row>
    <row r="114" spans="1:58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</row>
    <row r="115" spans="1:58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</row>
    <row r="116" spans="1:58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</row>
    <row r="117" spans="1:58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</row>
    <row r="118" spans="1:5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</row>
    <row r="119" spans="1:58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</row>
    <row r="120" spans="1:58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</row>
    <row r="121" spans="1:58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</row>
    <row r="122" spans="1:58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</row>
    <row r="123" spans="1:58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</row>
    <row r="124" spans="1:58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</row>
    <row r="125" spans="1:58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</row>
    <row r="126" spans="1:58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</row>
  </sheetData>
  <mergeCells count="80">
    <mergeCell ref="A60:B60"/>
    <mergeCell ref="C60:D60"/>
    <mergeCell ref="E60:F60"/>
    <mergeCell ref="G60:H60"/>
    <mergeCell ref="E58:F58"/>
    <mergeCell ref="A59:B59"/>
    <mergeCell ref="C59:D59"/>
    <mergeCell ref="E59:F59"/>
    <mergeCell ref="G59:H59"/>
    <mergeCell ref="A56:B56"/>
    <mergeCell ref="C56:D56"/>
    <mergeCell ref="A57:B57"/>
    <mergeCell ref="C57:D57"/>
    <mergeCell ref="A58:B58"/>
    <mergeCell ref="C58:D58"/>
    <mergeCell ref="A53:B54"/>
    <mergeCell ref="C53:D54"/>
    <mergeCell ref="E53:H53"/>
    <mergeCell ref="A55:B55"/>
    <mergeCell ref="C55:D55"/>
    <mergeCell ref="BA9:BA10"/>
    <mergeCell ref="BB9:BB10"/>
    <mergeCell ref="BC9:BE9"/>
    <mergeCell ref="BF9:BF10"/>
    <mergeCell ref="G58:H58"/>
    <mergeCell ref="N52:T52"/>
    <mergeCell ref="AP9:AP10"/>
    <mergeCell ref="AQ9:AS9"/>
    <mergeCell ref="AT9:AT10"/>
    <mergeCell ref="AU9:AU10"/>
    <mergeCell ref="AB9:AB10"/>
    <mergeCell ref="AC9:AC10"/>
    <mergeCell ref="AD9:AD10"/>
    <mergeCell ref="AE9:AG9"/>
    <mergeCell ref="P8:P10"/>
    <mergeCell ref="Q8:Q10"/>
    <mergeCell ref="R8:R10"/>
    <mergeCell ref="S8:S10"/>
    <mergeCell ref="T8:T10"/>
    <mergeCell ref="U8:U10"/>
    <mergeCell ref="O8:O10"/>
    <mergeCell ref="AU8:AZ8"/>
    <mergeCell ref="AV9:AV10"/>
    <mergeCell ref="AW9:AY9"/>
    <mergeCell ref="AH9:AH10"/>
    <mergeCell ref="AI9:AI10"/>
    <mergeCell ref="AJ9:AJ10"/>
    <mergeCell ref="AK9:AM9"/>
    <mergeCell ref="AN9:AN10"/>
    <mergeCell ref="AO9:AO10"/>
    <mergeCell ref="AZ9:AZ10"/>
    <mergeCell ref="N8:N10"/>
    <mergeCell ref="BA8:BF8"/>
    <mergeCell ref="C9:D9"/>
    <mergeCell ref="E9:E10"/>
    <mergeCell ref="F9:F10"/>
    <mergeCell ref="G9:G10"/>
    <mergeCell ref="H9:H10"/>
    <mergeCell ref="I9:L9"/>
    <mergeCell ref="W9:W10"/>
    <mergeCell ref="X9:X10"/>
    <mergeCell ref="Y9:AA9"/>
    <mergeCell ref="V8:V10"/>
    <mergeCell ref="W8:AB8"/>
    <mergeCell ref="AC8:AH8"/>
    <mergeCell ref="AI8:AN8"/>
    <mergeCell ref="AO8:AT8"/>
    <mergeCell ref="H5:M5"/>
    <mergeCell ref="A47:B47"/>
    <mergeCell ref="A48:B48"/>
    <mergeCell ref="A49:B49"/>
    <mergeCell ref="A1:M1"/>
    <mergeCell ref="A2:C2"/>
    <mergeCell ref="F2:M2"/>
    <mergeCell ref="A3:M3"/>
    <mergeCell ref="H4:M4"/>
    <mergeCell ref="A8:A10"/>
    <mergeCell ref="B8:B10"/>
    <mergeCell ref="C8:L8"/>
    <mergeCell ref="M8:M1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opLeftCell="A7" zoomScale="125" zoomScaleNormal="125" zoomScalePageLayoutView="125" workbookViewId="0">
      <selection activeCell="AM23" sqref="AM23"/>
    </sheetView>
  </sheetViews>
  <sheetFormatPr baseColWidth="10" defaultColWidth="8.83203125" defaultRowHeight="14" x14ac:dyDescent="0"/>
  <cols>
    <col min="1" max="53" width="2.33203125" customWidth="1"/>
  </cols>
  <sheetData>
    <row r="1" spans="1:54" ht="16" customHeight="1">
      <c r="A1" s="621" t="s">
        <v>270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21"/>
    </row>
    <row r="2" spans="1:54" ht="16" customHeight="1">
      <c r="A2" s="623" t="s">
        <v>282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2" t="s">
        <v>271</v>
      </c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3" t="s">
        <v>283</v>
      </c>
      <c r="AO2" s="623"/>
      <c r="AP2" s="623"/>
      <c r="AQ2" s="623"/>
      <c r="AR2" s="623"/>
      <c r="AS2" s="623"/>
      <c r="AT2" s="623"/>
      <c r="AU2" s="623"/>
      <c r="AV2" s="623"/>
      <c r="AW2" s="623"/>
      <c r="AX2" s="623"/>
      <c r="AY2" s="623"/>
      <c r="AZ2" s="623"/>
      <c r="BA2" s="623"/>
      <c r="BB2" s="24"/>
    </row>
    <row r="3" spans="1:54" ht="114" customHeight="1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24"/>
    </row>
    <row r="4" spans="1:54" ht="36" customHeight="1">
      <c r="A4" s="579" t="s">
        <v>278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9"/>
      <c r="AQ4" s="579"/>
      <c r="AR4" s="579"/>
      <c r="AS4" s="579"/>
      <c r="AT4" s="579"/>
      <c r="AU4" s="579"/>
      <c r="AV4" s="579"/>
      <c r="AW4" s="579"/>
      <c r="AX4" s="579"/>
      <c r="AY4" s="579"/>
      <c r="AZ4" s="579"/>
      <c r="BA4" s="579"/>
      <c r="BB4" s="45"/>
    </row>
    <row r="5" spans="1:54" ht="15" customHeight="1">
      <c r="A5" s="43"/>
      <c r="B5" s="43"/>
      <c r="C5" s="43"/>
      <c r="D5" s="43"/>
      <c r="E5" s="43"/>
      <c r="F5" s="43"/>
      <c r="G5" s="43"/>
      <c r="H5" s="43"/>
      <c r="I5" s="43"/>
      <c r="J5" s="44"/>
      <c r="K5" s="44"/>
      <c r="L5" s="44"/>
      <c r="M5" s="590" t="s">
        <v>256</v>
      </c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1" t="s">
        <v>0</v>
      </c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45"/>
    </row>
    <row r="6" spans="1:54" ht="15" customHeight="1">
      <c r="A6" s="43"/>
      <c r="B6" s="43"/>
      <c r="C6" s="43"/>
      <c r="D6" s="43"/>
      <c r="E6" s="43"/>
      <c r="F6" s="43"/>
      <c r="G6" s="43"/>
      <c r="H6" s="43"/>
      <c r="I6" s="43"/>
      <c r="J6" s="44"/>
      <c r="K6" s="44"/>
      <c r="L6" s="44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P6" s="591" t="s">
        <v>64</v>
      </c>
      <c r="AQ6" s="591"/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45"/>
    </row>
    <row r="7" spans="1:54" ht="16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592" t="s">
        <v>1</v>
      </c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46"/>
    </row>
    <row r="8" spans="1:54" ht="17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4" ht="46" customHeight="1">
      <c r="A9" s="36" t="s">
        <v>65</v>
      </c>
      <c r="B9" s="580" t="s">
        <v>66</v>
      </c>
      <c r="C9" s="580"/>
      <c r="D9" s="580"/>
      <c r="E9" s="580"/>
      <c r="F9" s="580" t="s">
        <v>67</v>
      </c>
      <c r="G9" s="580" t="s">
        <v>68</v>
      </c>
      <c r="H9" s="580"/>
      <c r="I9" s="580"/>
      <c r="J9" s="580" t="s">
        <v>69</v>
      </c>
      <c r="K9" s="580" t="s">
        <v>70</v>
      </c>
      <c r="L9" s="580"/>
      <c r="M9" s="580"/>
      <c r="N9" s="580"/>
      <c r="O9" s="580" t="s">
        <v>71</v>
      </c>
      <c r="P9" s="580"/>
      <c r="Q9" s="580"/>
      <c r="R9" s="580"/>
      <c r="S9" s="580" t="s">
        <v>72</v>
      </c>
      <c r="T9" s="580" t="s">
        <v>73</v>
      </c>
      <c r="U9" s="580"/>
      <c r="V9" s="580"/>
      <c r="W9" s="580" t="s">
        <v>74</v>
      </c>
      <c r="X9" s="580" t="s">
        <v>75</v>
      </c>
      <c r="Y9" s="580"/>
      <c r="Z9" s="580"/>
      <c r="AA9" s="580" t="s">
        <v>76</v>
      </c>
      <c r="AB9" s="580" t="s">
        <v>77</v>
      </c>
      <c r="AC9" s="580"/>
      <c r="AD9" s="580"/>
      <c r="AE9" s="580"/>
      <c r="AF9" s="580" t="s">
        <v>78</v>
      </c>
      <c r="AG9" s="580" t="s">
        <v>79</v>
      </c>
      <c r="AH9" s="580"/>
      <c r="AI9" s="580"/>
      <c r="AJ9" s="580" t="s">
        <v>80</v>
      </c>
      <c r="AK9" s="580" t="s">
        <v>81</v>
      </c>
      <c r="AL9" s="580"/>
      <c r="AM9" s="580"/>
      <c r="AN9" s="580"/>
      <c r="AO9" s="580" t="s">
        <v>82</v>
      </c>
      <c r="AP9" s="580"/>
      <c r="AQ9" s="580"/>
      <c r="AR9" s="580"/>
      <c r="AS9" s="580" t="s">
        <v>67</v>
      </c>
      <c r="AT9" s="580" t="s">
        <v>83</v>
      </c>
      <c r="AU9" s="580"/>
      <c r="AV9" s="580"/>
      <c r="AW9" s="580" t="s">
        <v>84</v>
      </c>
      <c r="AX9" s="580" t="s">
        <v>85</v>
      </c>
      <c r="AY9" s="580"/>
      <c r="AZ9" s="580"/>
      <c r="BA9" s="593"/>
      <c r="BB9" s="21"/>
    </row>
    <row r="10" spans="1:54" ht="33" customHeight="1">
      <c r="A10" s="37" t="s">
        <v>86</v>
      </c>
      <c r="B10" s="38" t="s">
        <v>87</v>
      </c>
      <c r="C10" s="38" t="s">
        <v>88</v>
      </c>
      <c r="D10" s="38" t="s">
        <v>89</v>
      </c>
      <c r="E10" s="38" t="s">
        <v>90</v>
      </c>
      <c r="F10" s="581"/>
      <c r="G10" s="38" t="s">
        <v>91</v>
      </c>
      <c r="H10" s="38" t="s">
        <v>92</v>
      </c>
      <c r="I10" s="38" t="s">
        <v>93</v>
      </c>
      <c r="J10" s="581"/>
      <c r="K10" s="38" t="s">
        <v>94</v>
      </c>
      <c r="L10" s="38" t="s">
        <v>95</v>
      </c>
      <c r="M10" s="38" t="s">
        <v>96</v>
      </c>
      <c r="N10" s="38" t="s">
        <v>97</v>
      </c>
      <c r="O10" s="38" t="s">
        <v>87</v>
      </c>
      <c r="P10" s="38" t="s">
        <v>88</v>
      </c>
      <c r="Q10" s="38" t="s">
        <v>89</v>
      </c>
      <c r="R10" s="38" t="s">
        <v>90</v>
      </c>
      <c r="S10" s="581"/>
      <c r="T10" s="38" t="s">
        <v>98</v>
      </c>
      <c r="U10" s="38" t="s">
        <v>99</v>
      </c>
      <c r="V10" s="38" t="s">
        <v>100</v>
      </c>
      <c r="W10" s="581"/>
      <c r="X10" s="38" t="s">
        <v>101</v>
      </c>
      <c r="Y10" s="38" t="s">
        <v>102</v>
      </c>
      <c r="Z10" s="38" t="s">
        <v>103</v>
      </c>
      <c r="AA10" s="581"/>
      <c r="AB10" s="38" t="s">
        <v>101</v>
      </c>
      <c r="AC10" s="38" t="s">
        <v>102</v>
      </c>
      <c r="AD10" s="38" t="s">
        <v>103</v>
      </c>
      <c r="AE10" s="38" t="s">
        <v>104</v>
      </c>
      <c r="AF10" s="581"/>
      <c r="AG10" s="38" t="s">
        <v>91</v>
      </c>
      <c r="AH10" s="38" t="s">
        <v>92</v>
      </c>
      <c r="AI10" s="38" t="s">
        <v>93</v>
      </c>
      <c r="AJ10" s="581"/>
      <c r="AK10" s="38" t="s">
        <v>105</v>
      </c>
      <c r="AL10" s="38" t="s">
        <v>106</v>
      </c>
      <c r="AM10" s="38" t="s">
        <v>107</v>
      </c>
      <c r="AN10" s="38" t="s">
        <v>108</v>
      </c>
      <c r="AO10" s="38" t="s">
        <v>87</v>
      </c>
      <c r="AP10" s="38" t="s">
        <v>88</v>
      </c>
      <c r="AQ10" s="38" t="s">
        <v>89</v>
      </c>
      <c r="AR10" s="38" t="s">
        <v>90</v>
      </c>
      <c r="AS10" s="581"/>
      <c r="AT10" s="38" t="s">
        <v>91</v>
      </c>
      <c r="AU10" s="38" t="s">
        <v>92</v>
      </c>
      <c r="AV10" s="38" t="s">
        <v>93</v>
      </c>
      <c r="AW10" s="581"/>
      <c r="AX10" s="38" t="s">
        <v>94</v>
      </c>
      <c r="AY10" s="38" t="s">
        <v>95</v>
      </c>
      <c r="AZ10" s="38" t="s">
        <v>96</v>
      </c>
      <c r="BA10" s="39" t="s">
        <v>109</v>
      </c>
      <c r="BB10" s="21"/>
    </row>
    <row r="11" spans="1:54" ht="20" customHeight="1">
      <c r="A11" s="40" t="s">
        <v>274</v>
      </c>
      <c r="B11" s="41">
        <v>1</v>
      </c>
      <c r="C11" s="41" t="s">
        <v>110</v>
      </c>
      <c r="D11" s="41" t="s">
        <v>111</v>
      </c>
      <c r="E11" s="41" t="s">
        <v>112</v>
      </c>
      <c r="F11" s="41" t="s">
        <v>113</v>
      </c>
      <c r="G11" s="41" t="s">
        <v>114</v>
      </c>
      <c r="H11" s="41" t="s">
        <v>115</v>
      </c>
      <c r="I11" s="41" t="s">
        <v>116</v>
      </c>
      <c r="J11" s="41" t="s">
        <v>117</v>
      </c>
      <c r="K11" s="41" t="s">
        <v>118</v>
      </c>
      <c r="L11" s="41" t="s">
        <v>119</v>
      </c>
      <c r="M11" s="41" t="s">
        <v>120</v>
      </c>
      <c r="N11" s="41" t="s">
        <v>121</v>
      </c>
      <c r="O11" s="41" t="s">
        <v>122</v>
      </c>
      <c r="P11" s="41" t="s">
        <v>123</v>
      </c>
      <c r="Q11" s="41" t="s">
        <v>124</v>
      </c>
      <c r="R11" s="41" t="s">
        <v>125</v>
      </c>
      <c r="S11" s="41" t="s">
        <v>126</v>
      </c>
      <c r="T11" s="41" t="s">
        <v>127</v>
      </c>
      <c r="U11" s="41" t="s">
        <v>128</v>
      </c>
      <c r="V11" s="41" t="s">
        <v>129</v>
      </c>
      <c r="W11" s="41" t="s">
        <v>130</v>
      </c>
      <c r="X11" s="41" t="s">
        <v>131</v>
      </c>
      <c r="Y11" s="41" t="s">
        <v>132</v>
      </c>
      <c r="Z11" s="41" t="s">
        <v>133</v>
      </c>
      <c r="AA11" s="41" t="s">
        <v>134</v>
      </c>
      <c r="AB11" s="41" t="s">
        <v>135</v>
      </c>
      <c r="AC11" s="41" t="s">
        <v>136</v>
      </c>
      <c r="AD11" s="41" t="s">
        <v>137</v>
      </c>
      <c r="AE11" s="41" t="s">
        <v>138</v>
      </c>
      <c r="AF11" s="41" t="s">
        <v>139</v>
      </c>
      <c r="AG11" s="41" t="s">
        <v>140</v>
      </c>
      <c r="AH11" s="41" t="s">
        <v>141</v>
      </c>
      <c r="AI11" s="41" t="s">
        <v>142</v>
      </c>
      <c r="AJ11" s="41" t="s">
        <v>143</v>
      </c>
      <c r="AK11" s="41" t="s">
        <v>144</v>
      </c>
      <c r="AL11" s="41" t="s">
        <v>145</v>
      </c>
      <c r="AM11" s="41" t="s">
        <v>146</v>
      </c>
      <c r="AN11" s="41" t="s">
        <v>147</v>
      </c>
      <c r="AO11" s="41" t="s">
        <v>148</v>
      </c>
      <c r="AP11" s="41" t="s">
        <v>149</v>
      </c>
      <c r="AQ11" s="41" t="s">
        <v>150</v>
      </c>
      <c r="AR11" s="41" t="s">
        <v>151</v>
      </c>
      <c r="AS11" s="41" t="s">
        <v>152</v>
      </c>
      <c r="AT11" s="41" t="s">
        <v>153</v>
      </c>
      <c r="AU11" s="41" t="s">
        <v>154</v>
      </c>
      <c r="AV11" s="41" t="s">
        <v>155</v>
      </c>
      <c r="AW11" s="41" t="s">
        <v>156</v>
      </c>
      <c r="AX11" s="41" t="s">
        <v>157</v>
      </c>
      <c r="AY11" s="41" t="s">
        <v>158</v>
      </c>
      <c r="AZ11" s="41" t="s">
        <v>159</v>
      </c>
      <c r="BA11" s="42" t="s">
        <v>160</v>
      </c>
      <c r="BB11" s="21"/>
    </row>
    <row r="12" spans="1:54" s="1" customFormat="1" ht="29" customHeight="1">
      <c r="A12" s="584" t="s">
        <v>161</v>
      </c>
      <c r="B12" s="585" t="s">
        <v>205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7"/>
      <c r="T12" s="588" t="s">
        <v>162</v>
      </c>
      <c r="U12" s="588" t="s">
        <v>162</v>
      </c>
      <c r="V12" s="588" t="s">
        <v>162</v>
      </c>
      <c r="W12" s="589" t="s">
        <v>223</v>
      </c>
      <c r="X12" s="589"/>
      <c r="Y12" s="589"/>
      <c r="Z12" s="589"/>
      <c r="AA12" s="589"/>
      <c r="AB12" s="589"/>
      <c r="AC12" s="589"/>
      <c r="AD12" s="602" t="s">
        <v>163</v>
      </c>
      <c r="AE12" s="589" t="s">
        <v>223</v>
      </c>
      <c r="AF12" s="589"/>
      <c r="AG12" s="589"/>
      <c r="AH12" s="589"/>
      <c r="AI12" s="589"/>
      <c r="AJ12" s="602" t="s">
        <v>163</v>
      </c>
      <c r="AK12" s="602" t="s">
        <v>163</v>
      </c>
      <c r="AL12" s="585" t="s">
        <v>223</v>
      </c>
      <c r="AM12" s="586"/>
      <c r="AN12" s="586"/>
      <c r="AO12" s="587"/>
      <c r="AP12" s="598" t="s">
        <v>170</v>
      </c>
      <c r="AQ12" s="588" t="s">
        <v>162</v>
      </c>
      <c r="AR12" s="588" t="s">
        <v>162</v>
      </c>
      <c r="AS12" s="595" t="s">
        <v>272</v>
      </c>
      <c r="AT12" s="595" t="s">
        <v>272</v>
      </c>
      <c r="AU12" s="595" t="s">
        <v>272</v>
      </c>
      <c r="AV12" s="588" t="s">
        <v>162</v>
      </c>
      <c r="AW12" s="588" t="s">
        <v>162</v>
      </c>
      <c r="AX12" s="588" t="s">
        <v>162</v>
      </c>
      <c r="AY12" s="588" t="s">
        <v>162</v>
      </c>
      <c r="AZ12" s="588" t="s">
        <v>162</v>
      </c>
      <c r="BA12" s="594" t="s">
        <v>162</v>
      </c>
      <c r="BB12" s="22"/>
    </row>
    <row r="13" spans="1:54">
      <c r="A13" s="584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99" t="s">
        <v>246</v>
      </c>
      <c r="T13" s="588"/>
      <c r="U13" s="588"/>
      <c r="V13" s="588"/>
      <c r="W13" s="582"/>
      <c r="X13" s="582"/>
      <c r="Y13" s="582"/>
      <c r="Z13" s="582"/>
      <c r="AA13" s="601"/>
      <c r="AB13" s="582"/>
      <c r="AC13" s="582"/>
      <c r="AD13" s="602"/>
      <c r="AE13" s="582"/>
      <c r="AF13" s="582"/>
      <c r="AG13" s="601"/>
      <c r="AH13" s="601"/>
      <c r="AI13" s="582"/>
      <c r="AJ13" s="602"/>
      <c r="AK13" s="602"/>
      <c r="AL13" s="583"/>
      <c r="AM13" s="583"/>
      <c r="AN13" s="583"/>
      <c r="AO13" s="603"/>
      <c r="AP13" s="599"/>
      <c r="AQ13" s="588"/>
      <c r="AR13" s="588"/>
      <c r="AS13" s="596"/>
      <c r="AT13" s="596"/>
      <c r="AU13" s="596"/>
      <c r="AV13" s="588"/>
      <c r="AW13" s="588"/>
      <c r="AX13" s="588"/>
      <c r="AY13" s="588"/>
      <c r="AZ13" s="588"/>
      <c r="BA13" s="594"/>
      <c r="BB13" s="21"/>
    </row>
    <row r="14" spans="1:54">
      <c r="A14" s="584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600"/>
      <c r="T14" s="588"/>
      <c r="U14" s="588"/>
      <c r="V14" s="588"/>
      <c r="W14" s="582"/>
      <c r="X14" s="582"/>
      <c r="Y14" s="582"/>
      <c r="Z14" s="582"/>
      <c r="AA14" s="601"/>
      <c r="AB14" s="582"/>
      <c r="AC14" s="582"/>
      <c r="AD14" s="602"/>
      <c r="AE14" s="582"/>
      <c r="AF14" s="582"/>
      <c r="AG14" s="601"/>
      <c r="AH14" s="601"/>
      <c r="AI14" s="582"/>
      <c r="AJ14" s="602"/>
      <c r="AK14" s="602"/>
      <c r="AL14" s="582"/>
      <c r="AM14" s="582"/>
      <c r="AN14" s="582"/>
      <c r="AO14" s="604"/>
      <c r="AP14" s="600"/>
      <c r="AQ14" s="588"/>
      <c r="AR14" s="588"/>
      <c r="AS14" s="597"/>
      <c r="AT14" s="597"/>
      <c r="AU14" s="597"/>
      <c r="AV14" s="588"/>
      <c r="AW14" s="588"/>
      <c r="AX14" s="588"/>
      <c r="AY14" s="588"/>
      <c r="AZ14" s="588"/>
      <c r="BA14" s="594"/>
      <c r="BB14" s="21"/>
    </row>
    <row r="15" spans="1:54" s="1" customFormat="1" ht="34" customHeight="1">
      <c r="A15" s="584" t="s">
        <v>164</v>
      </c>
      <c r="B15" s="628" t="s">
        <v>206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5" t="s">
        <v>246</v>
      </c>
      <c r="R15" s="617" t="s">
        <v>165</v>
      </c>
      <c r="S15" s="617" t="s">
        <v>165</v>
      </c>
      <c r="T15" s="588" t="s">
        <v>162</v>
      </c>
      <c r="U15" s="588" t="s">
        <v>162</v>
      </c>
      <c r="V15" s="588" t="s">
        <v>162</v>
      </c>
      <c r="W15" s="605" t="s">
        <v>276</v>
      </c>
      <c r="X15" s="605"/>
      <c r="Y15" s="605"/>
      <c r="Z15" s="605"/>
      <c r="AA15" s="605"/>
      <c r="AB15" s="605"/>
      <c r="AC15" s="605"/>
      <c r="AD15" s="602" t="s">
        <v>163</v>
      </c>
      <c r="AE15" s="605" t="s">
        <v>277</v>
      </c>
      <c r="AF15" s="605"/>
      <c r="AG15" s="605"/>
      <c r="AH15" s="605"/>
      <c r="AI15" s="605"/>
      <c r="AJ15" s="602" t="s">
        <v>163</v>
      </c>
      <c r="AK15" s="602" t="s">
        <v>163</v>
      </c>
      <c r="AL15" s="607" t="s">
        <v>275</v>
      </c>
      <c r="AM15" s="608"/>
      <c r="AN15" s="608"/>
      <c r="AO15" s="609"/>
      <c r="AP15" s="619" t="s">
        <v>166</v>
      </c>
      <c r="AQ15" s="619" t="s">
        <v>166</v>
      </c>
      <c r="AR15" s="619" t="s">
        <v>166</v>
      </c>
      <c r="AS15" s="619" t="s">
        <v>166</v>
      </c>
      <c r="AT15" s="588" t="s">
        <v>162</v>
      </c>
      <c r="AU15" s="588" t="s">
        <v>162</v>
      </c>
      <c r="AV15" s="588" t="s">
        <v>162</v>
      </c>
      <c r="AW15" s="588" t="s">
        <v>162</v>
      </c>
      <c r="AX15" s="588" t="s">
        <v>162</v>
      </c>
      <c r="AY15" s="588" t="s">
        <v>162</v>
      </c>
      <c r="AZ15" s="588" t="s">
        <v>162</v>
      </c>
      <c r="BA15" s="594" t="s">
        <v>162</v>
      </c>
      <c r="BB15" s="22"/>
    </row>
    <row r="16" spans="1:54">
      <c r="A16" s="584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612"/>
      <c r="P16" s="634"/>
      <c r="Q16" s="626"/>
      <c r="R16" s="617"/>
      <c r="S16" s="617"/>
      <c r="T16" s="588"/>
      <c r="U16" s="588"/>
      <c r="V16" s="588"/>
      <c r="W16" s="612"/>
      <c r="X16" s="612"/>
      <c r="Y16" s="612"/>
      <c r="Z16" s="612"/>
      <c r="AA16" s="612"/>
      <c r="AB16" s="612"/>
      <c r="AC16" s="612"/>
      <c r="AD16" s="602"/>
      <c r="AE16" s="612"/>
      <c r="AF16" s="612"/>
      <c r="AG16" s="612"/>
      <c r="AH16" s="612"/>
      <c r="AI16" s="612"/>
      <c r="AJ16" s="602"/>
      <c r="AK16" s="602"/>
      <c r="AL16" s="630"/>
      <c r="AM16" s="630"/>
      <c r="AN16" s="630"/>
      <c r="AO16" s="599" t="s">
        <v>246</v>
      </c>
      <c r="AP16" s="619"/>
      <c r="AQ16" s="619"/>
      <c r="AR16" s="619"/>
      <c r="AS16" s="619"/>
      <c r="AT16" s="588"/>
      <c r="AU16" s="588"/>
      <c r="AV16" s="588"/>
      <c r="AW16" s="588"/>
      <c r="AX16" s="588"/>
      <c r="AY16" s="588"/>
      <c r="AZ16" s="588"/>
      <c r="BA16" s="594"/>
      <c r="BB16" s="21"/>
    </row>
    <row r="17" spans="1:54" ht="15" thickBot="1">
      <c r="A17" s="616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3"/>
      <c r="P17" s="635"/>
      <c r="Q17" s="627"/>
      <c r="R17" s="618"/>
      <c r="S17" s="618"/>
      <c r="T17" s="610"/>
      <c r="U17" s="610"/>
      <c r="V17" s="610"/>
      <c r="W17" s="613"/>
      <c r="X17" s="613"/>
      <c r="Y17" s="613"/>
      <c r="Z17" s="613"/>
      <c r="AA17" s="613"/>
      <c r="AB17" s="613"/>
      <c r="AC17" s="613"/>
      <c r="AD17" s="606"/>
      <c r="AE17" s="613"/>
      <c r="AF17" s="613"/>
      <c r="AG17" s="613"/>
      <c r="AH17" s="613"/>
      <c r="AI17" s="613"/>
      <c r="AJ17" s="606"/>
      <c r="AK17" s="606"/>
      <c r="AL17" s="613"/>
      <c r="AM17" s="613"/>
      <c r="AN17" s="613"/>
      <c r="AO17" s="631"/>
      <c r="AP17" s="620"/>
      <c r="AQ17" s="620"/>
      <c r="AR17" s="620"/>
      <c r="AS17" s="620"/>
      <c r="AT17" s="610"/>
      <c r="AU17" s="610"/>
      <c r="AV17" s="610"/>
      <c r="AW17" s="610"/>
      <c r="AX17" s="610"/>
      <c r="AY17" s="610"/>
      <c r="AZ17" s="610"/>
      <c r="BA17" s="615"/>
      <c r="BB17" s="21"/>
    </row>
    <row r="18" spans="1:54" ht="13.5" customHeight="1" thickBot="1">
      <c r="A18" s="11"/>
      <c r="B18" s="430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2"/>
      <c r="Q18" s="432"/>
      <c r="R18" s="433"/>
      <c r="S18" s="433"/>
      <c r="T18" s="434"/>
      <c r="U18" s="434"/>
      <c r="V18" s="433"/>
      <c r="W18" s="433"/>
      <c r="X18" s="431"/>
      <c r="Y18" s="431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21"/>
    </row>
    <row r="19" spans="1:54" ht="15" customHeight="1" thickBot="1">
      <c r="A19" s="14"/>
      <c r="B19" s="435"/>
      <c r="C19" s="436"/>
      <c r="D19" s="436" t="s">
        <v>168</v>
      </c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7"/>
      <c r="Q19" s="437"/>
      <c r="R19" s="436"/>
      <c r="S19" s="436"/>
      <c r="T19" s="436"/>
      <c r="U19" s="434" t="s">
        <v>163</v>
      </c>
      <c r="V19" s="436"/>
      <c r="W19" s="632" t="s">
        <v>169</v>
      </c>
      <c r="X19" s="632"/>
      <c r="Y19" s="632"/>
      <c r="Z19" s="632"/>
      <c r="AA19" s="632"/>
      <c r="AB19" s="632"/>
      <c r="AC19" s="632"/>
      <c r="AD19" s="632"/>
      <c r="AE19" s="632"/>
      <c r="AF19" s="632"/>
      <c r="AG19" s="632"/>
      <c r="AH19" s="436"/>
      <c r="AI19" s="436"/>
      <c r="AJ19" s="438"/>
      <c r="AK19" s="13"/>
      <c r="AL19" s="13"/>
      <c r="AM19" s="13"/>
      <c r="AN19" s="13"/>
      <c r="AO19" s="633"/>
      <c r="AP19" s="13"/>
      <c r="AQ19" s="1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21"/>
    </row>
    <row r="20" spans="1:54" ht="15">
      <c r="A20" s="14"/>
      <c r="B20" s="438" t="s">
        <v>170</v>
      </c>
      <c r="C20" s="436"/>
      <c r="D20" s="436" t="s">
        <v>171</v>
      </c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4" t="s">
        <v>165</v>
      </c>
      <c r="V20" s="436"/>
      <c r="W20" s="432" t="s">
        <v>172</v>
      </c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13"/>
      <c r="AL20" s="13"/>
      <c r="AM20" s="13"/>
      <c r="AN20" s="13"/>
      <c r="AO20" s="633"/>
      <c r="AP20" s="13"/>
      <c r="AQ20" s="13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21"/>
    </row>
    <row r="21" spans="1:54" ht="15">
      <c r="A21" s="14"/>
      <c r="B21" s="438" t="s">
        <v>162</v>
      </c>
      <c r="C21" s="436"/>
      <c r="D21" s="436" t="s">
        <v>173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4" t="s">
        <v>167</v>
      </c>
      <c r="V21" s="436"/>
      <c r="W21" s="436" t="s">
        <v>174</v>
      </c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13"/>
      <c r="AL21" s="13"/>
      <c r="AM21" s="13"/>
      <c r="AN21" s="13"/>
      <c r="AO21" s="633"/>
      <c r="AP21" s="13"/>
      <c r="AQ21" s="1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1"/>
    </row>
    <row r="22" spans="1:54" ht="15">
      <c r="A22" s="14"/>
      <c r="B22" s="438" t="s">
        <v>166</v>
      </c>
      <c r="C22" s="436"/>
      <c r="D22" s="624" t="s">
        <v>175</v>
      </c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436"/>
      <c r="P22" s="436"/>
      <c r="Q22" s="436"/>
      <c r="R22" s="436"/>
      <c r="S22" s="436"/>
      <c r="T22" s="436"/>
      <c r="U22" s="439" t="s">
        <v>272</v>
      </c>
      <c r="V22" s="436"/>
      <c r="W22" s="614" t="s">
        <v>273</v>
      </c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13"/>
      <c r="AL22" s="13"/>
      <c r="AM22" s="13"/>
      <c r="AN22" s="13"/>
      <c r="AO22" s="13"/>
      <c r="AP22" s="13"/>
      <c r="AQ22" s="13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21"/>
    </row>
    <row r="23" spans="1:5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</sheetData>
  <mergeCells count="148">
    <mergeCell ref="A1:BA1"/>
    <mergeCell ref="O2:AM3"/>
    <mergeCell ref="A2:N3"/>
    <mergeCell ref="AN2:BA3"/>
    <mergeCell ref="D22:N22"/>
    <mergeCell ref="Q15:Q17"/>
    <mergeCell ref="B15:P15"/>
    <mergeCell ref="AL16:AL17"/>
    <mergeCell ref="AM16:AM17"/>
    <mergeCell ref="AN16:AN17"/>
    <mergeCell ref="AO16:AO17"/>
    <mergeCell ref="W19:AG19"/>
    <mergeCell ref="AO19:AO21"/>
    <mergeCell ref="AC16:AC17"/>
    <mergeCell ref="AE16:AE17"/>
    <mergeCell ref="AF16:AF17"/>
    <mergeCell ref="AG16:AG17"/>
    <mergeCell ref="AH16:AH17"/>
    <mergeCell ref="AI16:AI17"/>
    <mergeCell ref="N16:N17"/>
    <mergeCell ref="O16:O17"/>
    <mergeCell ref="P16:P17"/>
    <mergeCell ref="W16:W17"/>
    <mergeCell ref="AV15:AV17"/>
    <mergeCell ref="W22:AJ22"/>
    <mergeCell ref="BA15:BA17"/>
    <mergeCell ref="A15:A17"/>
    <mergeCell ref="R15:R17"/>
    <mergeCell ref="S15:S17"/>
    <mergeCell ref="T15:T17"/>
    <mergeCell ref="U15:U17"/>
    <mergeCell ref="V15:V17"/>
    <mergeCell ref="X16:X17"/>
    <mergeCell ref="H16:H17"/>
    <mergeCell ref="I16:I17"/>
    <mergeCell ref="J16:J17"/>
    <mergeCell ref="D16:D17"/>
    <mergeCell ref="L16:L17"/>
    <mergeCell ref="M16:M17"/>
    <mergeCell ref="G16:G17"/>
    <mergeCell ref="B16:B17"/>
    <mergeCell ref="AP15:AP17"/>
    <mergeCell ref="AQ15:AQ17"/>
    <mergeCell ref="AR15:AR17"/>
    <mergeCell ref="AS15:AS17"/>
    <mergeCell ref="AT15:AT17"/>
    <mergeCell ref="AU15:AU17"/>
    <mergeCell ref="AD15:AD17"/>
    <mergeCell ref="AE15:AI15"/>
    <mergeCell ref="AJ15:AJ17"/>
    <mergeCell ref="AK15:AK17"/>
    <mergeCell ref="AL15:AO15"/>
    <mergeCell ref="AX15:AX17"/>
    <mergeCell ref="AZ15:AZ17"/>
    <mergeCell ref="AY15:AY17"/>
    <mergeCell ref="C16:C17"/>
    <mergeCell ref="Y16:Y17"/>
    <mergeCell ref="Z16:Z17"/>
    <mergeCell ref="AA16:AA17"/>
    <mergeCell ref="AB16:AB17"/>
    <mergeCell ref="F16:F17"/>
    <mergeCell ref="E16:E17"/>
    <mergeCell ref="AW15:AW17"/>
    <mergeCell ref="W15:AC15"/>
    <mergeCell ref="K16:K17"/>
    <mergeCell ref="B13:B14"/>
    <mergeCell ref="C13:C14"/>
    <mergeCell ref="D13:D14"/>
    <mergeCell ref="E13:E14"/>
    <mergeCell ref="F13:F14"/>
    <mergeCell ref="AC13:AC14"/>
    <mergeCell ref="Z13:Z14"/>
    <mergeCell ref="AA13:AA14"/>
    <mergeCell ref="AB13:AB14"/>
    <mergeCell ref="Q13:Q14"/>
    <mergeCell ref="R13:R14"/>
    <mergeCell ref="S13:S14"/>
    <mergeCell ref="W13:W14"/>
    <mergeCell ref="X13:X14"/>
    <mergeCell ref="Y13:Y14"/>
    <mergeCell ref="I13:I14"/>
    <mergeCell ref="J13:J14"/>
    <mergeCell ref="AD12:AD14"/>
    <mergeCell ref="AE12:AI12"/>
    <mergeCell ref="AJ12:AJ14"/>
    <mergeCell ref="AK12:AK14"/>
    <mergeCell ref="AL12:AO12"/>
    <mergeCell ref="AM13:AM14"/>
    <mergeCell ref="AO13:AO14"/>
    <mergeCell ref="K13:K14"/>
    <mergeCell ref="L13:L14"/>
    <mergeCell ref="M13:M14"/>
    <mergeCell ref="N13:N14"/>
    <mergeCell ref="AW12:AW14"/>
    <mergeCell ref="AX12:AX14"/>
    <mergeCell ref="AY12:AY14"/>
    <mergeCell ref="AZ12:AZ14"/>
    <mergeCell ref="BA12:BA14"/>
    <mergeCell ref="AU12:AU14"/>
    <mergeCell ref="AV12:AV14"/>
    <mergeCell ref="AF9:AF10"/>
    <mergeCell ref="AG9:AI9"/>
    <mergeCell ref="AJ9:AJ10"/>
    <mergeCell ref="AP12:AP14"/>
    <mergeCell ref="AG13:AG14"/>
    <mergeCell ref="AH13:AH14"/>
    <mergeCell ref="AL13:AL14"/>
    <mergeCell ref="AQ12:AQ14"/>
    <mergeCell ref="AR12:AR14"/>
    <mergeCell ref="AS12:AS14"/>
    <mergeCell ref="AT12:AT14"/>
    <mergeCell ref="AP7:BA7"/>
    <mergeCell ref="B9:E9"/>
    <mergeCell ref="F9:F10"/>
    <mergeCell ref="G9:I9"/>
    <mergeCell ref="J9:J10"/>
    <mergeCell ref="K9:N9"/>
    <mergeCell ref="O9:R9"/>
    <mergeCell ref="S9:S10"/>
    <mergeCell ref="T9:V9"/>
    <mergeCell ref="AS9:AS10"/>
    <mergeCell ref="AT9:AV9"/>
    <mergeCell ref="AX9:BA9"/>
    <mergeCell ref="X9:Z9"/>
    <mergeCell ref="A4:BA4"/>
    <mergeCell ref="AW9:AW10"/>
    <mergeCell ref="AI13:AI14"/>
    <mergeCell ref="AA9:AA10"/>
    <mergeCell ref="AB9:AE9"/>
    <mergeCell ref="AE13:AE14"/>
    <mergeCell ref="AF13:AF14"/>
    <mergeCell ref="AN13:AN14"/>
    <mergeCell ref="A12:A14"/>
    <mergeCell ref="B12:S12"/>
    <mergeCell ref="T12:T14"/>
    <mergeCell ref="U12:U14"/>
    <mergeCell ref="V12:V14"/>
    <mergeCell ref="W12:AC12"/>
    <mergeCell ref="G13:G14"/>
    <mergeCell ref="H13:H14"/>
    <mergeCell ref="W9:W10"/>
    <mergeCell ref="AK9:AN9"/>
    <mergeCell ref="AO9:AR9"/>
    <mergeCell ref="O13:O14"/>
    <mergeCell ref="P13:P14"/>
    <mergeCell ref="M5:AO6"/>
    <mergeCell ref="AP5:BA5"/>
    <mergeCell ref="AP6:BA6"/>
  </mergeCells>
  <phoneticPr fontId="19" type="noConversion"/>
  <printOptions horizontalCentered="1" verticalCentered="1"/>
  <pageMargins left="0" right="0" top="0" bottom="0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M81"/>
  <sheetViews>
    <sheetView topLeftCell="A3" workbookViewId="0">
      <selection activeCell="B13" sqref="B13"/>
    </sheetView>
  </sheetViews>
  <sheetFormatPr baseColWidth="10" defaultColWidth="8.83203125" defaultRowHeight="14" x14ac:dyDescent="0"/>
  <cols>
    <col min="1" max="1" width="11.1640625" customWidth="1"/>
    <col min="2" max="2" width="30" customWidth="1"/>
    <col min="3" max="3" width="10.5" customWidth="1"/>
    <col min="4" max="4" width="9" bestFit="1" customWidth="1"/>
    <col min="5" max="6" width="10" customWidth="1"/>
    <col min="7" max="7" width="10.5" customWidth="1"/>
    <col min="8" max="8" width="10.33203125" customWidth="1"/>
    <col min="9" max="12" width="8.83203125" hidden="1" customWidth="1"/>
    <col min="13" max="13" width="16.83203125" customWidth="1"/>
  </cols>
  <sheetData>
    <row r="1" spans="1:13" ht="63.75" customHeight="1">
      <c r="A1" s="636" t="s">
        <v>280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02" customHeight="1">
      <c r="A2" s="654" t="s">
        <v>285</v>
      </c>
      <c r="B2" s="654"/>
      <c r="C2" s="25"/>
      <c r="D2" s="25"/>
      <c r="E2" s="25"/>
      <c r="F2" s="27"/>
      <c r="G2" s="655" t="s">
        <v>281</v>
      </c>
      <c r="H2" s="655"/>
      <c r="I2" s="655"/>
      <c r="J2" s="655"/>
      <c r="K2" s="655"/>
      <c r="L2" s="655"/>
      <c r="M2" s="655"/>
    </row>
    <row r="3" spans="1:13" ht="18" customHeight="1">
      <c r="A3" s="24"/>
      <c r="B3" s="484" t="s">
        <v>279</v>
      </c>
      <c r="C3" s="484"/>
      <c r="D3" s="484"/>
      <c r="E3" s="484"/>
      <c r="F3" s="484"/>
      <c r="G3" s="484"/>
      <c r="H3" s="484"/>
      <c r="I3" s="48"/>
      <c r="J3" s="48"/>
      <c r="K3" s="48"/>
      <c r="L3" s="48"/>
      <c r="M3" s="48"/>
    </row>
    <row r="4" spans="1:13" ht="17" customHeight="1">
      <c r="A4" s="664" t="s">
        <v>290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</row>
    <row r="5" spans="1:13" ht="18" customHeight="1">
      <c r="A5" s="664" t="s">
        <v>289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</row>
    <row r="6" spans="1:13" ht="16">
      <c r="A6" s="665" t="s">
        <v>1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</row>
    <row r="7" spans="1:13" ht="15" thickBot="1">
      <c r="A7" s="21"/>
      <c r="B7" s="22"/>
      <c r="C7" s="23"/>
      <c r="D7" s="23"/>
      <c r="E7" s="21"/>
      <c r="F7" s="21"/>
      <c r="G7" s="21"/>
      <c r="H7" s="21"/>
      <c r="I7" s="21"/>
      <c r="J7" s="21"/>
      <c r="K7" s="21"/>
      <c r="L7" s="21"/>
      <c r="M7" s="21"/>
    </row>
    <row r="8" spans="1:13" ht="15">
      <c r="A8" s="485" t="s">
        <v>57</v>
      </c>
      <c r="B8" s="488" t="s">
        <v>2</v>
      </c>
      <c r="C8" s="488" t="s">
        <v>3</v>
      </c>
      <c r="D8" s="488"/>
      <c r="E8" s="488"/>
      <c r="F8" s="488"/>
      <c r="G8" s="488"/>
      <c r="H8" s="488"/>
      <c r="I8" s="488"/>
      <c r="J8" s="488"/>
      <c r="K8" s="488"/>
      <c r="L8" s="488"/>
      <c r="M8" s="666" t="s">
        <v>4</v>
      </c>
    </row>
    <row r="9" spans="1:13" ht="15">
      <c r="A9" s="486"/>
      <c r="B9" s="489"/>
      <c r="C9" s="489" t="s">
        <v>5</v>
      </c>
      <c r="D9" s="489"/>
      <c r="E9" s="489" t="s">
        <v>6</v>
      </c>
      <c r="F9" s="489" t="s">
        <v>7</v>
      </c>
      <c r="G9" s="489" t="s">
        <v>8</v>
      </c>
      <c r="H9" s="489" t="s">
        <v>9</v>
      </c>
      <c r="I9" s="489" t="s">
        <v>26</v>
      </c>
      <c r="J9" s="489"/>
      <c r="K9" s="489"/>
      <c r="L9" s="489"/>
      <c r="M9" s="667"/>
    </row>
    <row r="10" spans="1:13" ht="31" thickBot="1">
      <c r="A10" s="487"/>
      <c r="B10" s="490"/>
      <c r="C10" s="74" t="s">
        <v>10</v>
      </c>
      <c r="D10" s="74" t="s">
        <v>11</v>
      </c>
      <c r="E10" s="490"/>
      <c r="F10" s="490"/>
      <c r="G10" s="490"/>
      <c r="H10" s="490"/>
      <c r="I10" s="74" t="s">
        <v>22</v>
      </c>
      <c r="J10" s="75" t="s">
        <v>23</v>
      </c>
      <c r="K10" s="75" t="s">
        <v>25</v>
      </c>
      <c r="L10" s="75" t="s">
        <v>24</v>
      </c>
      <c r="M10" s="668"/>
    </row>
    <row r="11" spans="1:13" ht="16" thickBot="1">
      <c r="A11" s="128" t="s">
        <v>27</v>
      </c>
      <c r="B11" s="77" t="s">
        <v>12</v>
      </c>
      <c r="C11" s="78">
        <f>развёрнутый!C11</f>
        <v>66</v>
      </c>
      <c r="D11" s="78">
        <f>развёрнутый!D11</f>
        <v>2412</v>
      </c>
      <c r="E11" s="78">
        <f>развёрнутый!E11</f>
        <v>25</v>
      </c>
      <c r="F11" s="78">
        <f>развёрнутый!F11</f>
        <v>18</v>
      </c>
      <c r="G11" s="78">
        <f>развёрнутый!G11</f>
        <v>16</v>
      </c>
      <c r="H11" s="78">
        <f>развёрнутый!H11</f>
        <v>7</v>
      </c>
      <c r="I11" s="78">
        <f>развёрнутый!I11</f>
        <v>36</v>
      </c>
      <c r="J11" s="78" t="e">
        <f>развёрнутый!J11</f>
        <v>#REF!</v>
      </c>
      <c r="K11" s="78" t="e">
        <f>развёрнутый!K11</f>
        <v>#REF!</v>
      </c>
      <c r="L11" s="78" t="e">
        <f>развёрнутый!L11</f>
        <v>#REF!</v>
      </c>
      <c r="M11" s="80"/>
    </row>
    <row r="12" spans="1:13" ht="16" thickBot="1">
      <c r="A12" s="129" t="s">
        <v>28</v>
      </c>
      <c r="B12" s="82" t="s">
        <v>176</v>
      </c>
      <c r="C12" s="78">
        <f>развёрнутый!C12</f>
        <v>14</v>
      </c>
      <c r="D12" s="78">
        <f>развёрнутый!D12</f>
        <v>504</v>
      </c>
      <c r="E12" s="78">
        <f>развёрнутый!E12</f>
        <v>6</v>
      </c>
      <c r="F12" s="78">
        <f>развёрнутый!F12</f>
        <v>6</v>
      </c>
      <c r="G12" s="78">
        <f>развёрнутый!G12</f>
        <v>2</v>
      </c>
      <c r="H12" s="78">
        <f>развёрнутый!H12</f>
        <v>0</v>
      </c>
      <c r="I12" s="84">
        <f>SUM(I13:I15)</f>
        <v>36</v>
      </c>
      <c r="J12" s="84">
        <f t="shared" ref="J12:L12" si="0">SUM(J13:J15)</f>
        <v>65.92</v>
      </c>
      <c r="K12" s="84">
        <f t="shared" si="0"/>
        <v>172.48</v>
      </c>
      <c r="L12" s="84">
        <f t="shared" si="0"/>
        <v>157.6</v>
      </c>
      <c r="M12" s="85"/>
    </row>
    <row r="13" spans="1:13" ht="30">
      <c r="A13" s="130" t="s">
        <v>29</v>
      </c>
      <c r="B13" s="95" t="s">
        <v>334</v>
      </c>
      <c r="C13" s="383">
        <f>развёрнутый!C13</f>
        <v>4</v>
      </c>
      <c r="D13" s="383">
        <f>развёрнутый!D13</f>
        <v>144</v>
      </c>
      <c r="E13" s="383">
        <f>развёрнутый!E13</f>
        <v>2</v>
      </c>
      <c r="F13" s="383">
        <f>развёрнутый!F13</f>
        <v>2</v>
      </c>
      <c r="G13" s="383">
        <f>развёрнутый!G13</f>
        <v>0</v>
      </c>
      <c r="H13" s="383">
        <f>развёрнутый!H13</f>
        <v>0</v>
      </c>
      <c r="I13" s="92"/>
      <c r="J13" s="92">
        <f>(D13-I13-L13)*0.3</f>
        <v>25.92</v>
      </c>
      <c r="K13" s="92">
        <f>(D13-I13-L13)*0.7</f>
        <v>60.48</v>
      </c>
      <c r="L13" s="92">
        <f>(D13-I13)*0.4</f>
        <v>57.6</v>
      </c>
      <c r="M13" s="65" t="s">
        <v>189</v>
      </c>
    </row>
    <row r="14" spans="1:13" ht="15">
      <c r="A14" s="131" t="s">
        <v>30</v>
      </c>
      <c r="B14" s="10" t="s">
        <v>187</v>
      </c>
      <c r="C14" s="382">
        <f>развёрнутый!C14</f>
        <v>6</v>
      </c>
      <c r="D14" s="382">
        <f>развёрнутый!D14</f>
        <v>216</v>
      </c>
      <c r="E14" s="382">
        <f>развёрнутый!E14</f>
        <v>3</v>
      </c>
      <c r="F14" s="382">
        <f>развёрнутый!F14</f>
        <v>3</v>
      </c>
      <c r="G14" s="382">
        <f>развёрнутый!G14</f>
        <v>0</v>
      </c>
      <c r="H14" s="382">
        <f>развёрнутый!H14</f>
        <v>0</v>
      </c>
      <c r="I14" s="3">
        <v>36</v>
      </c>
      <c r="J14" s="70">
        <v>28</v>
      </c>
      <c r="K14" s="70">
        <v>80</v>
      </c>
      <c r="L14" s="70">
        <f t="shared" ref="L14" si="1">(D14-I14)*0.4</f>
        <v>72</v>
      </c>
      <c r="M14" s="381" t="s">
        <v>19</v>
      </c>
    </row>
    <row r="15" spans="1:13" ht="15">
      <c r="A15" s="131" t="s">
        <v>31</v>
      </c>
      <c r="B15" s="10" t="s">
        <v>188</v>
      </c>
      <c r="C15" s="382">
        <f>развёрнутый!C15</f>
        <v>2</v>
      </c>
      <c r="D15" s="382">
        <f>развёрнутый!D15</f>
        <v>72</v>
      </c>
      <c r="E15" s="382">
        <f>развёрнутый!E15</f>
        <v>0</v>
      </c>
      <c r="F15" s="382">
        <f>развёрнутый!F15</f>
        <v>0</v>
      </c>
      <c r="G15" s="382">
        <f>развёрнутый!G15</f>
        <v>2</v>
      </c>
      <c r="H15" s="382">
        <f>развёрнутый!H15</f>
        <v>0</v>
      </c>
      <c r="I15" s="70"/>
      <c r="J15" s="70">
        <v>12</v>
      </c>
      <c r="K15" s="70">
        <v>32</v>
      </c>
      <c r="L15" s="70">
        <v>28</v>
      </c>
      <c r="M15" s="381" t="s">
        <v>20</v>
      </c>
    </row>
    <row r="16" spans="1:13" ht="16" thickBot="1">
      <c r="A16" s="132" t="s">
        <v>287</v>
      </c>
      <c r="B16" s="387" t="s">
        <v>18</v>
      </c>
      <c r="C16" s="386">
        <f>развёрнутый!C16</f>
        <v>2</v>
      </c>
      <c r="D16" s="386">
        <f>развёрнутый!D16</f>
        <v>72</v>
      </c>
      <c r="E16" s="386">
        <f>развёрнутый!E16</f>
        <v>1</v>
      </c>
      <c r="F16" s="386">
        <f>развёрнутый!F16</f>
        <v>1</v>
      </c>
      <c r="G16" s="386">
        <f>развёрнутый!G16</f>
        <v>0</v>
      </c>
      <c r="H16" s="386">
        <f>развёрнутый!H16</f>
        <v>0</v>
      </c>
      <c r="I16" s="140"/>
      <c r="J16" s="140"/>
      <c r="K16" s="140"/>
      <c r="L16" s="140"/>
      <c r="M16" s="122" t="s">
        <v>21</v>
      </c>
    </row>
    <row r="17" spans="1:13" ht="16" thickBot="1">
      <c r="A17" s="133" t="s">
        <v>32</v>
      </c>
      <c r="B17" s="87" t="s">
        <v>58</v>
      </c>
      <c r="C17" s="78">
        <f>развёрнутый!C17</f>
        <v>52</v>
      </c>
      <c r="D17" s="78">
        <f>развёрнутый!D17</f>
        <v>1908</v>
      </c>
      <c r="E17" s="78">
        <f>развёрнутый!E17</f>
        <v>19</v>
      </c>
      <c r="F17" s="78">
        <f>развёрнутый!F17</f>
        <v>12</v>
      </c>
      <c r="G17" s="78">
        <f>развёрнутый!G17</f>
        <v>14</v>
      </c>
      <c r="H17" s="78">
        <f>развёрнутый!H17</f>
        <v>7</v>
      </c>
      <c r="I17" s="88">
        <f t="shared" ref="I17:L17" si="2">I18+I27</f>
        <v>0</v>
      </c>
      <c r="J17" s="88" t="e">
        <f t="shared" si="2"/>
        <v>#REF!</v>
      </c>
      <c r="K17" s="88" t="e">
        <f t="shared" si="2"/>
        <v>#REF!</v>
      </c>
      <c r="L17" s="88" t="e">
        <f t="shared" si="2"/>
        <v>#REF!</v>
      </c>
      <c r="M17" s="80"/>
    </row>
    <row r="18" spans="1:13" ht="16" thickBot="1">
      <c r="A18" s="134" t="s">
        <v>34</v>
      </c>
      <c r="B18" s="82" t="s">
        <v>33</v>
      </c>
      <c r="C18" s="78">
        <f>развёрнутый!C18</f>
        <v>24</v>
      </c>
      <c r="D18" s="78">
        <f>развёрнутый!D18</f>
        <v>900</v>
      </c>
      <c r="E18" s="78">
        <f>развёрнутый!E18</f>
        <v>8</v>
      </c>
      <c r="F18" s="78">
        <f>развёрнутый!F18</f>
        <v>5</v>
      </c>
      <c r="G18" s="78">
        <f>развёрнутый!G18</f>
        <v>7</v>
      </c>
      <c r="H18" s="78">
        <f>развёрнутый!H18</f>
        <v>4</v>
      </c>
      <c r="I18" s="84"/>
      <c r="J18" s="84"/>
      <c r="K18" s="84"/>
      <c r="L18" s="84"/>
      <c r="M18" s="85"/>
    </row>
    <row r="19" spans="1:13" ht="30">
      <c r="A19" s="131" t="s">
        <v>36</v>
      </c>
      <c r="B19" s="357" t="s">
        <v>181</v>
      </c>
      <c r="C19" s="383">
        <f>развёрнутый!C19</f>
        <v>7</v>
      </c>
      <c r="D19" s="383">
        <f>развёрнутый!D19</f>
        <v>252</v>
      </c>
      <c r="E19" s="383">
        <f>развёрнутый!E19</f>
        <v>2</v>
      </c>
      <c r="F19" s="383">
        <f>развёрнутый!F19</f>
        <v>2</v>
      </c>
      <c r="G19" s="383">
        <f>развёрнутый!G19</f>
        <v>3</v>
      </c>
      <c r="H19" s="383">
        <f>развёрнутый!H19</f>
        <v>0</v>
      </c>
      <c r="I19" s="396">
        <v>36</v>
      </c>
      <c r="J19" s="397">
        <v>122</v>
      </c>
      <c r="K19" s="397">
        <v>286</v>
      </c>
      <c r="L19" s="397">
        <v>276</v>
      </c>
      <c r="M19" s="384" t="s">
        <v>319</v>
      </c>
    </row>
    <row r="20" spans="1:13" ht="45">
      <c r="A20" s="131" t="s">
        <v>37</v>
      </c>
      <c r="B20" s="68" t="s">
        <v>182</v>
      </c>
      <c r="C20" s="382">
        <f>развёрнутый!C20</f>
        <v>3</v>
      </c>
      <c r="D20" s="382">
        <f>развёрнутый!D20</f>
        <v>108</v>
      </c>
      <c r="E20" s="382">
        <f>развёрнутый!E20</f>
        <v>0</v>
      </c>
      <c r="F20" s="382">
        <f>развёрнутый!F20</f>
        <v>0</v>
      </c>
      <c r="G20" s="382">
        <f>развёрнутый!G20</f>
        <v>1</v>
      </c>
      <c r="H20" s="382">
        <f>развёрнутый!H20</f>
        <v>2</v>
      </c>
      <c r="I20" s="3">
        <v>36</v>
      </c>
      <c r="J20" s="70">
        <v>46</v>
      </c>
      <c r="K20" s="70">
        <v>104</v>
      </c>
      <c r="L20" s="70">
        <v>102</v>
      </c>
      <c r="M20" s="381" t="s">
        <v>308</v>
      </c>
    </row>
    <row r="21" spans="1:13" ht="30">
      <c r="A21" s="131" t="s">
        <v>38</v>
      </c>
      <c r="B21" s="68" t="s">
        <v>185</v>
      </c>
      <c r="C21" s="382">
        <f>развёрнутый!C21</f>
        <v>5</v>
      </c>
      <c r="D21" s="382">
        <f>развёрнутый!D21</f>
        <v>180</v>
      </c>
      <c r="E21" s="382">
        <f>развёрнутый!E21</f>
        <v>2</v>
      </c>
      <c r="F21" s="382">
        <f>развёрнутый!F21</f>
        <v>1</v>
      </c>
      <c r="G21" s="382">
        <f>развёрнутый!G21</f>
        <v>1</v>
      </c>
      <c r="H21" s="382">
        <f>развёрнутый!H21</f>
        <v>1</v>
      </c>
      <c r="I21" s="70"/>
      <c r="J21" s="70">
        <v>14</v>
      </c>
      <c r="K21" s="70">
        <v>30</v>
      </c>
      <c r="L21" s="70">
        <v>28</v>
      </c>
      <c r="M21" s="381" t="s">
        <v>320</v>
      </c>
    </row>
    <row r="22" spans="1:13" ht="15">
      <c r="A22" s="57" t="s">
        <v>39</v>
      </c>
      <c r="B22" s="10" t="s">
        <v>177</v>
      </c>
      <c r="C22" s="382">
        <f>развёрнутый!C22</f>
        <v>2</v>
      </c>
      <c r="D22" s="382">
        <f>развёрнутый!D22</f>
        <v>72</v>
      </c>
      <c r="E22" s="382">
        <f>развёрнутый!E22</f>
        <v>1</v>
      </c>
      <c r="F22" s="382">
        <f>развёрнутый!F22</f>
        <v>1</v>
      </c>
      <c r="G22" s="382">
        <f>развёрнутый!G22</f>
        <v>0</v>
      </c>
      <c r="H22" s="382">
        <f>развёрнутый!H22</f>
        <v>0</v>
      </c>
      <c r="I22" s="70"/>
      <c r="J22" s="70">
        <f>(D22-I22-L22)*0.3</f>
        <v>12.96</v>
      </c>
      <c r="K22" s="70">
        <f>(D22-I22-L22)*0.7</f>
        <v>30.24</v>
      </c>
      <c r="L22" s="70">
        <f>(D22-I22)*0.4</f>
        <v>28.8</v>
      </c>
      <c r="M22" s="381" t="s">
        <v>21</v>
      </c>
    </row>
    <row r="23" spans="1:13" ht="30">
      <c r="A23" s="57" t="s">
        <v>192</v>
      </c>
      <c r="B23" s="10" t="s">
        <v>211</v>
      </c>
      <c r="C23" s="382">
        <f>развёрнутый!C23</f>
        <v>1</v>
      </c>
      <c r="D23" s="382">
        <f>развёрнутый!D23</f>
        <v>36</v>
      </c>
      <c r="E23" s="382">
        <f>развёрнутый!E23</f>
        <v>1</v>
      </c>
      <c r="F23" s="382">
        <f>развёрнутый!F23</f>
        <v>0</v>
      </c>
      <c r="G23" s="382">
        <f>развёрнутый!G23</f>
        <v>0</v>
      </c>
      <c r="H23" s="382">
        <f>развёрнутый!H23</f>
        <v>0</v>
      </c>
      <c r="I23" s="3">
        <v>36</v>
      </c>
      <c r="J23" s="70">
        <v>28</v>
      </c>
      <c r="K23" s="70">
        <v>80</v>
      </c>
      <c r="L23" s="70">
        <f t="shared" ref="L23" si="3">(D23-I23)*0.4</f>
        <v>0</v>
      </c>
      <c r="M23" s="381" t="s">
        <v>204</v>
      </c>
    </row>
    <row r="24" spans="1:13" ht="30">
      <c r="A24" s="57" t="s">
        <v>193</v>
      </c>
      <c r="B24" s="10" t="s">
        <v>178</v>
      </c>
      <c r="C24" s="382">
        <f>развёрнутый!C24</f>
        <v>1</v>
      </c>
      <c r="D24" s="382">
        <f>развёрнутый!D24</f>
        <v>36</v>
      </c>
      <c r="E24" s="382">
        <f>развёрнутый!E24</f>
        <v>1</v>
      </c>
      <c r="F24" s="382">
        <f>развёрнутый!F24</f>
        <v>0</v>
      </c>
      <c r="G24" s="382">
        <f>развёрнутый!G24</f>
        <v>0</v>
      </c>
      <c r="H24" s="382">
        <f>развёрнутый!H24</f>
        <v>0</v>
      </c>
      <c r="I24" s="70"/>
      <c r="J24" s="70">
        <v>12</v>
      </c>
      <c r="K24" s="70">
        <v>32</v>
      </c>
      <c r="L24" s="70">
        <v>28</v>
      </c>
      <c r="M24" s="381" t="s">
        <v>204</v>
      </c>
    </row>
    <row r="25" spans="1:13" ht="15">
      <c r="A25" s="57" t="s">
        <v>194</v>
      </c>
      <c r="B25" s="10" t="s">
        <v>179</v>
      </c>
      <c r="C25" s="382">
        <f>развёрнутый!C25</f>
        <v>3</v>
      </c>
      <c r="D25" s="382">
        <f>развёрнутый!D25</f>
        <v>144</v>
      </c>
      <c r="E25" s="382">
        <f>развёрнутый!E25</f>
        <v>0</v>
      </c>
      <c r="F25" s="382">
        <f>развёрнутый!F25</f>
        <v>0</v>
      </c>
      <c r="G25" s="382">
        <f>развёрнутый!G25</f>
        <v>2</v>
      </c>
      <c r="H25" s="382">
        <f>развёрнутый!H25</f>
        <v>1</v>
      </c>
      <c r="I25" s="55"/>
      <c r="J25" s="55"/>
      <c r="K25" s="55"/>
      <c r="L25" s="55"/>
      <c r="M25" s="31" t="s">
        <v>191</v>
      </c>
    </row>
    <row r="26" spans="1:13" ht="31" thickBot="1">
      <c r="A26" s="57" t="s">
        <v>195</v>
      </c>
      <c r="B26" s="387" t="s">
        <v>183</v>
      </c>
      <c r="C26" s="386">
        <f>развёрнутый!C26</f>
        <v>2</v>
      </c>
      <c r="D26" s="386">
        <f>развёрнутый!D26</f>
        <v>72</v>
      </c>
      <c r="E26" s="386">
        <f>развёрнутый!E26</f>
        <v>1</v>
      </c>
      <c r="F26" s="386">
        <f>развёрнутый!F26</f>
        <v>1</v>
      </c>
      <c r="G26" s="386">
        <f>развёрнутый!G26</f>
        <v>0</v>
      </c>
      <c r="H26" s="386">
        <f>развёрнутый!H26</f>
        <v>0</v>
      </c>
      <c r="I26" s="140"/>
      <c r="J26" s="140"/>
      <c r="K26" s="140"/>
      <c r="L26" s="140"/>
      <c r="M26" s="155" t="s">
        <v>21</v>
      </c>
    </row>
    <row r="27" spans="1:13" ht="31" thickBot="1">
      <c r="A27" s="135" t="s">
        <v>40</v>
      </c>
      <c r="B27" s="94" t="s">
        <v>35</v>
      </c>
      <c r="C27" s="78">
        <f>развёрнутый!C27</f>
        <v>28</v>
      </c>
      <c r="D27" s="78">
        <f>развёрнутый!D27</f>
        <v>1008</v>
      </c>
      <c r="E27" s="78">
        <f>развёрнутый!E27</f>
        <v>11</v>
      </c>
      <c r="F27" s="78">
        <f>развёрнутый!F27</f>
        <v>7</v>
      </c>
      <c r="G27" s="78">
        <f>развёрнутый!G27</f>
        <v>7</v>
      </c>
      <c r="H27" s="78">
        <f>развёрнутый!H27</f>
        <v>3</v>
      </c>
      <c r="I27" s="63">
        <f t="shared" ref="I27:L27" si="4">I28+I30+I32+I34+I36+I38+I40+I42+I44</f>
        <v>0</v>
      </c>
      <c r="J27" s="63" t="e">
        <f t="shared" si="4"/>
        <v>#REF!</v>
      </c>
      <c r="K27" s="63" t="e">
        <f t="shared" si="4"/>
        <v>#REF!</v>
      </c>
      <c r="L27" s="63" t="e">
        <f t="shared" si="4"/>
        <v>#REF!</v>
      </c>
      <c r="M27" s="67"/>
    </row>
    <row r="28" spans="1:13" ht="15">
      <c r="A28" s="125" t="s">
        <v>41</v>
      </c>
      <c r="B28" s="90" t="s">
        <v>180</v>
      </c>
      <c r="C28" s="383">
        <f>развёрнутый!C28</f>
        <v>1</v>
      </c>
      <c r="D28" s="383">
        <f>развёрнутый!D28</f>
        <v>36</v>
      </c>
      <c r="E28" s="383">
        <f>развёрнутый!E28</f>
        <v>0</v>
      </c>
      <c r="F28" s="383">
        <f>развёрнутый!F28</f>
        <v>0</v>
      </c>
      <c r="G28" s="383">
        <f>развёрнутый!G28</f>
        <v>1</v>
      </c>
      <c r="H28" s="383">
        <f>развёрнутый!H28</f>
        <v>0</v>
      </c>
      <c r="I28" s="91"/>
      <c r="J28" s="92">
        <f>(D28-I28-L28)*0.3</f>
        <v>6.48</v>
      </c>
      <c r="K28" s="92">
        <f>(D28-I28-L28)*0.7</f>
        <v>15.12</v>
      </c>
      <c r="L28" s="92">
        <f>(D28-I28)*0.4</f>
        <v>14.4</v>
      </c>
      <c r="M28" s="65" t="s">
        <v>20</v>
      </c>
    </row>
    <row r="29" spans="1:13" ht="15">
      <c r="A29" s="71" t="s">
        <v>41</v>
      </c>
      <c r="B29" s="72" t="s">
        <v>213</v>
      </c>
      <c r="C29" s="30">
        <v>1</v>
      </c>
      <c r="D29" s="30">
        <v>36</v>
      </c>
      <c r="E29" s="30"/>
      <c r="F29" s="30"/>
      <c r="G29" s="30">
        <v>1</v>
      </c>
      <c r="H29" s="30"/>
      <c r="I29" s="55"/>
      <c r="J29" s="55"/>
      <c r="K29" s="55"/>
      <c r="L29" s="55"/>
      <c r="M29" s="65" t="s">
        <v>20</v>
      </c>
    </row>
    <row r="30" spans="1:13" ht="15">
      <c r="A30" s="126" t="s">
        <v>42</v>
      </c>
      <c r="B30" s="68" t="s">
        <v>184</v>
      </c>
      <c r="C30" s="5">
        <f>развёрнутый!C29</f>
        <v>2</v>
      </c>
      <c r="D30" s="382">
        <f>развёрнутый!D29</f>
        <v>72</v>
      </c>
      <c r="E30" s="382">
        <f>развёрнутый!E29</f>
        <v>1</v>
      </c>
      <c r="F30" s="382">
        <f>развёрнутый!F29</f>
        <v>1</v>
      </c>
      <c r="G30" s="382">
        <f>развёрнутый!G29</f>
        <v>0</v>
      </c>
      <c r="H30" s="382">
        <f>развёрнутый!H29</f>
        <v>0</v>
      </c>
      <c r="I30" s="3"/>
      <c r="J30" s="70" t="e">
        <f>(#REF!-I30-L30)*0.3</f>
        <v>#REF!</v>
      </c>
      <c r="K30" s="70" t="e">
        <f>(#REF!-I30-L30)*0.7</f>
        <v>#REF!</v>
      </c>
      <c r="L30" s="70" t="e">
        <f>(#REF!-I30)*0.4</f>
        <v>#REF!</v>
      </c>
      <c r="M30" s="54" t="s">
        <v>21</v>
      </c>
    </row>
    <row r="31" spans="1:13" ht="15">
      <c r="A31" s="71" t="s">
        <v>42</v>
      </c>
      <c r="B31" s="72" t="s">
        <v>214</v>
      </c>
      <c r="C31" s="30">
        <v>2</v>
      </c>
      <c r="D31" s="30">
        <v>72</v>
      </c>
      <c r="E31" s="30">
        <v>1</v>
      </c>
      <c r="F31" s="30">
        <v>1</v>
      </c>
      <c r="G31" s="30"/>
      <c r="H31" s="30"/>
      <c r="I31" s="55"/>
      <c r="J31" s="55"/>
      <c r="K31" s="55"/>
      <c r="L31" s="55"/>
      <c r="M31" s="381" t="s">
        <v>21</v>
      </c>
    </row>
    <row r="32" spans="1:13" ht="15">
      <c r="A32" s="126" t="s">
        <v>43</v>
      </c>
      <c r="B32" s="72" t="s">
        <v>199</v>
      </c>
      <c r="C32" s="30">
        <f>развёрнутый!C30</f>
        <v>2</v>
      </c>
      <c r="D32" s="30">
        <f>развёрнутый!D30</f>
        <v>72</v>
      </c>
      <c r="E32" s="30">
        <f>развёрнутый!E30</f>
        <v>0</v>
      </c>
      <c r="F32" s="30">
        <f>развёрнутый!F30</f>
        <v>0</v>
      </c>
      <c r="G32" s="30">
        <f>развёрнутый!G30</f>
        <v>1</v>
      </c>
      <c r="H32" s="30">
        <f>развёрнутый!H30</f>
        <v>1</v>
      </c>
      <c r="I32" s="3"/>
      <c r="J32" s="70" t="e">
        <f>(#REF!-I32-L32)*0.3</f>
        <v>#REF!</v>
      </c>
      <c r="K32" s="70" t="e">
        <f>(#REF!-I32-L32)*0.7</f>
        <v>#REF!</v>
      </c>
      <c r="L32" s="70" t="e">
        <f>(#REF!-I32)*0.4</f>
        <v>#REF!</v>
      </c>
      <c r="M32" s="54" t="s">
        <v>191</v>
      </c>
    </row>
    <row r="33" spans="1:13" ht="15">
      <c r="A33" s="71" t="s">
        <v>43</v>
      </c>
      <c r="B33" s="72" t="s">
        <v>291</v>
      </c>
      <c r="C33" s="30">
        <v>2</v>
      </c>
      <c r="D33" s="30">
        <v>72</v>
      </c>
      <c r="E33" s="30"/>
      <c r="F33" s="30"/>
      <c r="G33" s="30">
        <v>1</v>
      </c>
      <c r="H33" s="30">
        <v>1</v>
      </c>
      <c r="I33" s="55"/>
      <c r="J33" s="55"/>
      <c r="K33" s="55"/>
      <c r="L33" s="55"/>
      <c r="M33" s="381" t="s">
        <v>191</v>
      </c>
    </row>
    <row r="34" spans="1:13" ht="60">
      <c r="A34" s="126" t="s">
        <v>44</v>
      </c>
      <c r="B34" s="73" t="s">
        <v>200</v>
      </c>
      <c r="C34" s="30">
        <f>развёрнутый!C31</f>
        <v>2</v>
      </c>
      <c r="D34" s="30">
        <f>развёрнутый!D31</f>
        <v>72</v>
      </c>
      <c r="E34" s="30">
        <f>развёрнутый!E31</f>
        <v>1</v>
      </c>
      <c r="F34" s="30">
        <f>развёрнутый!F31</f>
        <v>1</v>
      </c>
      <c r="G34" s="30">
        <f>развёрнутый!G31</f>
        <v>0</v>
      </c>
      <c r="H34" s="30">
        <f>развёрнутый!H31</f>
        <v>0</v>
      </c>
      <c r="I34" s="3"/>
      <c r="J34" s="70">
        <v>20</v>
      </c>
      <c r="K34" s="70">
        <v>46</v>
      </c>
      <c r="L34" s="70">
        <v>42</v>
      </c>
      <c r="M34" s="54" t="s">
        <v>21</v>
      </c>
    </row>
    <row r="35" spans="1:13" ht="60">
      <c r="A35" s="71" t="s">
        <v>44</v>
      </c>
      <c r="B35" s="73" t="s">
        <v>288</v>
      </c>
      <c r="C35" s="30">
        <v>2</v>
      </c>
      <c r="D35" s="30">
        <v>72</v>
      </c>
      <c r="E35" s="30">
        <v>1</v>
      </c>
      <c r="F35" s="30">
        <v>1</v>
      </c>
      <c r="G35" s="30">
        <v>0</v>
      </c>
      <c r="H35" s="30">
        <v>0</v>
      </c>
      <c r="I35" s="55"/>
      <c r="J35" s="55"/>
      <c r="K35" s="55"/>
      <c r="L35" s="55"/>
      <c r="M35" s="381" t="s">
        <v>21</v>
      </c>
    </row>
    <row r="36" spans="1:13" ht="30">
      <c r="A36" s="126" t="s">
        <v>45</v>
      </c>
      <c r="B36" s="68" t="s">
        <v>202</v>
      </c>
      <c r="C36" s="5">
        <f>развёрнутый!C32</f>
        <v>2</v>
      </c>
      <c r="D36" s="382">
        <f>развёрнутый!D32</f>
        <v>72</v>
      </c>
      <c r="E36" s="382">
        <f>развёрнутый!E32</f>
        <v>1</v>
      </c>
      <c r="F36" s="382">
        <f>развёрнутый!F32</f>
        <v>1</v>
      </c>
      <c r="G36" s="382">
        <f>развёрнутый!G32</f>
        <v>0</v>
      </c>
      <c r="H36" s="382">
        <f>развёрнутый!H32</f>
        <v>0</v>
      </c>
      <c r="I36" s="3"/>
      <c r="J36" s="70">
        <v>20</v>
      </c>
      <c r="K36" s="70">
        <v>46</v>
      </c>
      <c r="L36" s="70">
        <v>42</v>
      </c>
      <c r="M36" s="54" t="s">
        <v>21</v>
      </c>
    </row>
    <row r="37" spans="1:13" ht="15">
      <c r="A37" s="71" t="s">
        <v>45</v>
      </c>
      <c r="B37" s="72" t="s">
        <v>215</v>
      </c>
      <c r="C37" s="30">
        <v>2</v>
      </c>
      <c r="D37" s="30">
        <v>72</v>
      </c>
      <c r="E37" s="30">
        <v>1</v>
      </c>
      <c r="F37" s="30">
        <v>1</v>
      </c>
      <c r="G37" s="30"/>
      <c r="H37" s="30"/>
      <c r="I37" s="55"/>
      <c r="J37" s="55"/>
      <c r="K37" s="55"/>
      <c r="L37" s="55"/>
      <c r="M37" s="381" t="s">
        <v>21</v>
      </c>
    </row>
    <row r="38" spans="1:13" ht="30">
      <c r="A38" s="126" t="s">
        <v>46</v>
      </c>
      <c r="B38" s="73" t="s">
        <v>201</v>
      </c>
      <c r="C38" s="30">
        <f>развёрнутый!C33</f>
        <v>8</v>
      </c>
      <c r="D38" s="30">
        <f>развёрнутый!D33</f>
        <v>288</v>
      </c>
      <c r="E38" s="30">
        <f>развёрнутый!E33</f>
        <v>3</v>
      </c>
      <c r="F38" s="30">
        <f>развёрнутый!F33</f>
        <v>2</v>
      </c>
      <c r="G38" s="30">
        <f>развёрнутый!G33</f>
        <v>1</v>
      </c>
      <c r="H38" s="30">
        <f>развёрнутый!H33</f>
        <v>2</v>
      </c>
      <c r="I38" s="70"/>
      <c r="J38" s="70">
        <v>14</v>
      </c>
      <c r="K38" s="70">
        <v>30</v>
      </c>
      <c r="L38" s="70">
        <v>28</v>
      </c>
      <c r="M38" s="54" t="s">
        <v>321</v>
      </c>
    </row>
    <row r="39" spans="1:13" ht="30">
      <c r="A39" s="71" t="s">
        <v>46</v>
      </c>
      <c r="B39" s="73" t="s">
        <v>216</v>
      </c>
      <c r="C39" s="30">
        <v>8</v>
      </c>
      <c r="D39" s="30">
        <v>288</v>
      </c>
      <c r="E39" s="30">
        <v>3</v>
      </c>
      <c r="F39" s="30">
        <v>2</v>
      </c>
      <c r="G39" s="30">
        <v>1</v>
      </c>
      <c r="H39" s="30">
        <v>2</v>
      </c>
      <c r="I39" s="55"/>
      <c r="J39" s="55"/>
      <c r="K39" s="55"/>
      <c r="L39" s="55"/>
      <c r="M39" s="381" t="s">
        <v>321</v>
      </c>
    </row>
    <row r="40" spans="1:13" ht="15">
      <c r="A40" s="126" t="s">
        <v>196</v>
      </c>
      <c r="B40" s="68" t="s">
        <v>203</v>
      </c>
      <c r="C40" s="5">
        <f>развёрнутый!C34</f>
        <v>7</v>
      </c>
      <c r="D40" s="382">
        <f>развёрнутый!D34</f>
        <v>252</v>
      </c>
      <c r="E40" s="382">
        <f>развёрнутый!E34</f>
        <v>3</v>
      </c>
      <c r="F40" s="382">
        <f>развёрнутый!F34</f>
        <v>1</v>
      </c>
      <c r="G40" s="382">
        <f>развёрнутый!G34</f>
        <v>3</v>
      </c>
      <c r="H40" s="382">
        <f>развёрнутый!H34</f>
        <v>0</v>
      </c>
      <c r="I40" s="70"/>
      <c r="J40" s="70">
        <v>14</v>
      </c>
      <c r="K40" s="70">
        <v>30</v>
      </c>
      <c r="L40" s="70">
        <v>28</v>
      </c>
      <c r="M40" s="54" t="s">
        <v>224</v>
      </c>
    </row>
    <row r="41" spans="1:13" ht="15">
      <c r="A41" s="71" t="s">
        <v>196</v>
      </c>
      <c r="B41" s="72" t="s">
        <v>292</v>
      </c>
      <c r="C41" s="30">
        <v>7</v>
      </c>
      <c r="D41" s="30">
        <v>252</v>
      </c>
      <c r="E41" s="30">
        <v>3</v>
      </c>
      <c r="F41" s="30">
        <v>1</v>
      </c>
      <c r="G41" s="30">
        <v>3</v>
      </c>
      <c r="H41" s="30">
        <v>0</v>
      </c>
      <c r="I41" s="55"/>
      <c r="J41" s="55"/>
      <c r="K41" s="55"/>
      <c r="L41" s="55"/>
      <c r="M41" s="381" t="s">
        <v>224</v>
      </c>
    </row>
    <row r="42" spans="1:13" ht="30">
      <c r="A42" s="126" t="s">
        <v>197</v>
      </c>
      <c r="B42" s="68" t="s">
        <v>210</v>
      </c>
      <c r="C42" s="5">
        <f>развёрнутый!C35</f>
        <v>1</v>
      </c>
      <c r="D42" s="382">
        <f>развёрнутый!D35</f>
        <v>36</v>
      </c>
      <c r="E42" s="382">
        <f>развёрнутый!E35</f>
        <v>0</v>
      </c>
      <c r="F42" s="382">
        <f>развёрнутый!F35</f>
        <v>0</v>
      </c>
      <c r="G42" s="382">
        <f>развёрнутый!G35</f>
        <v>1</v>
      </c>
      <c r="H42" s="382">
        <f>развёрнутый!H35</f>
        <v>0</v>
      </c>
      <c r="I42" s="3"/>
      <c r="J42" s="70">
        <v>20</v>
      </c>
      <c r="K42" s="70">
        <v>46</v>
      </c>
      <c r="L42" s="70">
        <v>42</v>
      </c>
      <c r="M42" s="54" t="s">
        <v>20</v>
      </c>
    </row>
    <row r="43" spans="1:13" ht="30">
      <c r="A43" s="71" t="s">
        <v>197</v>
      </c>
      <c r="B43" s="73" t="s">
        <v>217</v>
      </c>
      <c r="C43" s="30">
        <v>1</v>
      </c>
      <c r="D43" s="30">
        <v>36</v>
      </c>
      <c r="E43" s="30">
        <v>0</v>
      </c>
      <c r="F43" s="30">
        <v>0</v>
      </c>
      <c r="G43" s="30">
        <v>1</v>
      </c>
      <c r="H43" s="30">
        <v>0</v>
      </c>
      <c r="I43" s="55"/>
      <c r="J43" s="55"/>
      <c r="K43" s="55"/>
      <c r="L43" s="55"/>
      <c r="M43" s="381" t="s">
        <v>20</v>
      </c>
    </row>
    <row r="44" spans="1:13" ht="15">
      <c r="A44" s="126" t="s">
        <v>198</v>
      </c>
      <c r="B44" s="68" t="s">
        <v>186</v>
      </c>
      <c r="C44" s="5">
        <f>развёрнутый!C36</f>
        <v>3</v>
      </c>
      <c r="D44" s="382">
        <f>развёрнутый!D36</f>
        <v>108</v>
      </c>
      <c r="E44" s="382">
        <f>развёрнутый!E36</f>
        <v>2</v>
      </c>
      <c r="F44" s="382">
        <f>развёрнутый!F36</f>
        <v>1</v>
      </c>
      <c r="G44" s="382">
        <f>развёрнутый!G36</f>
        <v>0</v>
      </c>
      <c r="H44" s="382">
        <f>развёрнутый!H36</f>
        <v>0</v>
      </c>
      <c r="I44" s="3"/>
      <c r="J44" s="70">
        <v>20</v>
      </c>
      <c r="K44" s="70">
        <v>46</v>
      </c>
      <c r="L44" s="70">
        <v>42</v>
      </c>
      <c r="M44" s="54" t="s">
        <v>21</v>
      </c>
    </row>
    <row r="45" spans="1:13" ht="16" thickBot="1">
      <c r="A45" s="127" t="s">
        <v>198</v>
      </c>
      <c r="B45" s="141" t="s">
        <v>293</v>
      </c>
      <c r="C45" s="32">
        <v>3</v>
      </c>
      <c r="D45" s="32">
        <v>72</v>
      </c>
      <c r="E45" s="32">
        <v>2</v>
      </c>
      <c r="F45" s="32">
        <v>1</v>
      </c>
      <c r="G45" s="32"/>
      <c r="H45" s="32"/>
      <c r="I45" s="141"/>
      <c r="J45" s="141"/>
      <c r="K45" s="141"/>
      <c r="L45" s="141"/>
      <c r="M45" s="381" t="s">
        <v>21</v>
      </c>
    </row>
    <row r="46" spans="1:13" ht="16" thickBot="1">
      <c r="A46" s="136" t="s">
        <v>208</v>
      </c>
      <c r="B46" s="62" t="s">
        <v>209</v>
      </c>
      <c r="C46" s="63">
        <f>развёрнутый!C37</f>
        <v>48</v>
      </c>
      <c r="D46" s="63">
        <f>развёрнутый!D37</f>
        <v>1728</v>
      </c>
      <c r="E46" s="63">
        <f>развёрнутый!E37</f>
        <v>5</v>
      </c>
      <c r="F46" s="63">
        <f>развёрнутый!F37</f>
        <v>12</v>
      </c>
      <c r="G46" s="63">
        <f>развёрнутый!G37</f>
        <v>14</v>
      </c>
      <c r="H46" s="63">
        <f>развёрнутый!H37</f>
        <v>17</v>
      </c>
      <c r="I46" s="64"/>
      <c r="J46" s="64"/>
      <c r="K46" s="64">
        <f t="shared" ref="K46:K49" si="5">D46</f>
        <v>1728</v>
      </c>
      <c r="L46" s="64"/>
      <c r="M46" s="67"/>
    </row>
    <row r="47" spans="1:13" ht="15">
      <c r="A47" s="137" t="s">
        <v>47</v>
      </c>
      <c r="B47" s="150" t="s">
        <v>190</v>
      </c>
      <c r="C47" s="99">
        <f>развёрнутый!C38</f>
        <v>33.5</v>
      </c>
      <c r="D47" s="99">
        <f>развёрнутый!D38</f>
        <v>1206</v>
      </c>
      <c r="E47" s="99">
        <f>развёрнутый!E38</f>
        <v>3</v>
      </c>
      <c r="F47" s="99">
        <f>развёрнутый!F38</f>
        <v>7.5</v>
      </c>
      <c r="G47" s="99">
        <f>развёрнутый!G38</f>
        <v>6</v>
      </c>
      <c r="H47" s="99">
        <f>развёрнутый!H38</f>
        <v>17</v>
      </c>
      <c r="I47" s="123"/>
      <c r="J47" s="123"/>
      <c r="K47" s="123">
        <f>SUM(K48:K49)</f>
        <v>1206</v>
      </c>
      <c r="L47" s="123"/>
      <c r="M47" s="124"/>
    </row>
    <row r="48" spans="1:13" ht="15">
      <c r="A48" s="131" t="s">
        <v>48</v>
      </c>
      <c r="B48" s="10" t="s">
        <v>169</v>
      </c>
      <c r="C48" s="382">
        <f>развёрнутый!C39</f>
        <v>10.5</v>
      </c>
      <c r="D48" s="382">
        <f>развёрнутый!D39</f>
        <v>378</v>
      </c>
      <c r="E48" s="382">
        <f>развёрнутый!E39</f>
        <v>0</v>
      </c>
      <c r="F48" s="382">
        <f>развёрнутый!F39</f>
        <v>4.5</v>
      </c>
      <c r="G48" s="382">
        <f>развёрнутый!G39</f>
        <v>0</v>
      </c>
      <c r="H48" s="382">
        <f>развёрнутый!H39</f>
        <v>6</v>
      </c>
      <c r="I48" s="70"/>
      <c r="J48" s="70"/>
      <c r="K48" s="70">
        <f t="shared" si="5"/>
        <v>378</v>
      </c>
      <c r="L48" s="70"/>
      <c r="M48" s="54"/>
    </row>
    <row r="49" spans="1:13" ht="15">
      <c r="A49" s="138" t="s">
        <v>49</v>
      </c>
      <c r="B49" s="10" t="s">
        <v>13</v>
      </c>
      <c r="C49" s="382">
        <f>развёрнутый!C40</f>
        <v>23</v>
      </c>
      <c r="D49" s="382">
        <f>развёрнутый!D40</f>
        <v>828</v>
      </c>
      <c r="E49" s="382">
        <f>развёрнутый!E40</f>
        <v>3</v>
      </c>
      <c r="F49" s="382">
        <f>развёрнутый!F40</f>
        <v>3</v>
      </c>
      <c r="G49" s="382">
        <f>развёрнутый!G40</f>
        <v>6</v>
      </c>
      <c r="H49" s="382">
        <f>развёрнутый!H40</f>
        <v>11</v>
      </c>
      <c r="I49" s="70"/>
      <c r="J49" s="70"/>
      <c r="K49" s="70">
        <f t="shared" si="5"/>
        <v>828</v>
      </c>
      <c r="L49" s="70"/>
      <c r="M49" s="54" t="s">
        <v>320</v>
      </c>
    </row>
    <row r="50" spans="1:13" ht="15">
      <c r="A50" s="131" t="s">
        <v>50</v>
      </c>
      <c r="B50" s="53" t="s">
        <v>318</v>
      </c>
      <c r="C50" s="362">
        <f>развёрнутый!C41</f>
        <v>14.5</v>
      </c>
      <c r="D50" s="362">
        <f>развёрнутый!D41</f>
        <v>522</v>
      </c>
      <c r="E50" s="362">
        <f>развёрнутый!E41</f>
        <v>2</v>
      </c>
      <c r="F50" s="362">
        <f>развёрнутый!F41</f>
        <v>4.5</v>
      </c>
      <c r="G50" s="362">
        <f>развёрнутый!G41</f>
        <v>8</v>
      </c>
      <c r="H50" s="362">
        <f>развёрнутый!H41</f>
        <v>0</v>
      </c>
      <c r="I50" s="142"/>
      <c r="J50" s="142"/>
      <c r="K50" s="142"/>
      <c r="L50" s="142"/>
      <c r="M50" s="143"/>
    </row>
    <row r="51" spans="1:13" ht="15">
      <c r="A51" s="144" t="s">
        <v>51</v>
      </c>
      <c r="B51" s="55" t="s">
        <v>312</v>
      </c>
      <c r="C51" s="382">
        <f>развёрнутый!C42</f>
        <v>2</v>
      </c>
      <c r="D51" s="382">
        <f>развёрнутый!D42</f>
        <v>72</v>
      </c>
      <c r="E51" s="382">
        <f>развёрнутый!E42</f>
        <v>2</v>
      </c>
      <c r="F51" s="382">
        <f>развёрнутый!F42</f>
        <v>0</v>
      </c>
      <c r="G51" s="382">
        <f>развёрнутый!G42</f>
        <v>0</v>
      </c>
      <c r="H51" s="382">
        <f>развёрнутый!H42</f>
        <v>0</v>
      </c>
      <c r="I51" s="55"/>
      <c r="J51" s="55"/>
      <c r="K51" s="55"/>
      <c r="L51" s="55"/>
      <c r="M51" s="56"/>
    </row>
    <row r="52" spans="1:13" ht="15">
      <c r="A52" s="144" t="s">
        <v>52</v>
      </c>
      <c r="B52" s="55" t="s">
        <v>273</v>
      </c>
      <c r="C52" s="382">
        <f>развёрнутый!C43</f>
        <v>4.5</v>
      </c>
      <c r="D52" s="382">
        <f>развёрнутый!D43</f>
        <v>162</v>
      </c>
      <c r="E52" s="382">
        <f>развёрнутый!E43</f>
        <v>0</v>
      </c>
      <c r="F52" s="382">
        <f>развёрнутый!F43</f>
        <v>4.5</v>
      </c>
      <c r="G52" s="382">
        <f>развёрнутый!G43</f>
        <v>0</v>
      </c>
      <c r="H52" s="382">
        <f>развёрнутый!H43</f>
        <v>0</v>
      </c>
      <c r="I52" s="55"/>
      <c r="J52" s="55"/>
      <c r="K52" s="55"/>
      <c r="L52" s="55"/>
      <c r="M52" s="56"/>
    </row>
    <row r="53" spans="1:13" ht="15">
      <c r="A53" s="144" t="s">
        <v>221</v>
      </c>
      <c r="B53" s="55" t="s">
        <v>317</v>
      </c>
      <c r="C53" s="382">
        <f>развёрнутый!C44</f>
        <v>5</v>
      </c>
      <c r="D53" s="382">
        <f>развёрнутый!D44</f>
        <v>180</v>
      </c>
      <c r="E53" s="382">
        <f>развёрнутый!E44</f>
        <v>0</v>
      </c>
      <c r="F53" s="382">
        <f>развёрнутый!F44</f>
        <v>0</v>
      </c>
      <c r="G53" s="382">
        <f>развёрнутый!G44</f>
        <v>5</v>
      </c>
      <c r="H53" s="382">
        <f>развёрнутый!H44</f>
        <v>0</v>
      </c>
      <c r="I53" s="55"/>
      <c r="J53" s="55"/>
      <c r="K53" s="55"/>
      <c r="L53" s="55"/>
      <c r="M53" s="31" t="s">
        <v>20</v>
      </c>
    </row>
    <row r="54" spans="1:13" ht="16" thickBot="1">
      <c r="A54" s="139" t="s">
        <v>222</v>
      </c>
      <c r="B54" s="387" t="s">
        <v>172</v>
      </c>
      <c r="C54" s="386">
        <f>развёрнутый!C45</f>
        <v>3</v>
      </c>
      <c r="D54" s="386">
        <f>развёрнутый!D45</f>
        <v>108</v>
      </c>
      <c r="E54" s="386">
        <f>развёрнутый!E45</f>
        <v>0</v>
      </c>
      <c r="F54" s="386">
        <f>развёрнутый!F45</f>
        <v>0</v>
      </c>
      <c r="G54" s="386">
        <f>развёрнутый!G45</f>
        <v>3</v>
      </c>
      <c r="H54" s="386">
        <f>развёрнутый!H45</f>
        <v>0</v>
      </c>
      <c r="I54" s="145"/>
      <c r="J54" s="145"/>
      <c r="K54" s="145"/>
      <c r="L54" s="145"/>
      <c r="M54" s="29" t="s">
        <v>20</v>
      </c>
    </row>
    <row r="55" spans="1:13" ht="31" thickBot="1">
      <c r="A55" s="136" t="s">
        <v>53</v>
      </c>
      <c r="B55" s="62" t="s">
        <v>322</v>
      </c>
      <c r="C55" s="63">
        <f>развёрнутый!C46</f>
        <v>6</v>
      </c>
      <c r="D55" s="63">
        <f>развёрнутый!D46</f>
        <v>216</v>
      </c>
      <c r="E55" s="63">
        <f>развёрнутый!E46</f>
        <v>0</v>
      </c>
      <c r="F55" s="63">
        <f>развёрнутый!F46</f>
        <v>0</v>
      </c>
      <c r="G55" s="63">
        <f>развёрнутый!G46</f>
        <v>0</v>
      </c>
      <c r="H55" s="63">
        <f>развёрнутый!H46</f>
        <v>6</v>
      </c>
      <c r="I55" s="64">
        <v>0</v>
      </c>
      <c r="J55" s="64">
        <v>0</v>
      </c>
      <c r="K55" s="64">
        <f>D55</f>
        <v>216</v>
      </c>
      <c r="L55" s="64">
        <v>0</v>
      </c>
      <c r="M55" s="67"/>
    </row>
    <row r="56" spans="1:13" ht="15">
      <c r="A56" s="658" t="s">
        <v>54</v>
      </c>
      <c r="B56" s="659"/>
      <c r="C56" s="383">
        <f>развёрнутый!C47</f>
        <v>2</v>
      </c>
      <c r="D56" s="383">
        <f>развёрнутый!D47</f>
        <v>72</v>
      </c>
      <c r="E56" s="383">
        <f>развёрнутый!E47</f>
        <v>0</v>
      </c>
      <c r="F56" s="383">
        <f>развёрнутый!F47</f>
        <v>0</v>
      </c>
      <c r="G56" s="383">
        <f>развёрнутый!G47</f>
        <v>0</v>
      </c>
      <c r="H56" s="383">
        <f>развёрнутый!H47</f>
        <v>2</v>
      </c>
      <c r="I56" s="397"/>
      <c r="J56" s="397"/>
      <c r="K56" s="397"/>
      <c r="L56" s="397"/>
      <c r="M56" s="384"/>
    </row>
    <row r="57" spans="1:13" ht="16" thickBot="1">
      <c r="A57" s="660" t="s">
        <v>55</v>
      </c>
      <c r="B57" s="661"/>
      <c r="C57" s="386">
        <f>развёрнутый!C48</f>
        <v>4</v>
      </c>
      <c r="D57" s="386">
        <f>развёрнутый!D48</f>
        <v>144</v>
      </c>
      <c r="E57" s="386">
        <f>развёрнутый!E48</f>
        <v>0</v>
      </c>
      <c r="F57" s="386">
        <f>развёрнутый!F48</f>
        <v>0</v>
      </c>
      <c r="G57" s="386">
        <f>развёрнутый!G48</f>
        <v>0</v>
      </c>
      <c r="H57" s="386">
        <f>развёрнутый!H48</f>
        <v>4</v>
      </c>
      <c r="I57" s="401"/>
      <c r="J57" s="401"/>
      <c r="K57" s="401"/>
      <c r="L57" s="401"/>
      <c r="M57" s="122"/>
    </row>
    <row r="58" spans="1:13" ht="16" thickBot="1">
      <c r="A58" s="662" t="s">
        <v>56</v>
      </c>
      <c r="B58" s="663"/>
      <c r="C58" s="398">
        <f>развёрнутый!C49</f>
        <v>120</v>
      </c>
      <c r="D58" s="398">
        <f>развёрнутый!D49</f>
        <v>4356</v>
      </c>
      <c r="E58" s="398">
        <f>развёрнутый!E49</f>
        <v>30</v>
      </c>
      <c r="F58" s="398">
        <f>развёрнутый!F49</f>
        <v>30</v>
      </c>
      <c r="G58" s="398">
        <f>развёрнутый!G49</f>
        <v>30</v>
      </c>
      <c r="H58" s="398">
        <f>развёрнутый!H49</f>
        <v>30</v>
      </c>
      <c r="I58" s="399" t="e">
        <f>I55+#REF!+I17+I12</f>
        <v>#REF!</v>
      </c>
      <c r="J58" s="399" t="e">
        <f>J55+#REF!+J17+J12</f>
        <v>#REF!</v>
      </c>
      <c r="K58" s="399" t="e">
        <f>K55+#REF!+K17+K12</f>
        <v>#REF!</v>
      </c>
      <c r="L58" s="399" t="e">
        <f>L55+#REF!+L17+L12</f>
        <v>#REF!</v>
      </c>
      <c r="M58" s="400"/>
    </row>
    <row r="59" spans="1:13" ht="14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4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4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5">
      <c r="A62" s="639" t="s">
        <v>4</v>
      </c>
      <c r="B62" s="640"/>
      <c r="C62" s="643" t="s">
        <v>5</v>
      </c>
      <c r="D62" s="644"/>
      <c r="E62" s="647" t="s">
        <v>59</v>
      </c>
      <c r="F62" s="648"/>
      <c r="G62" s="648"/>
      <c r="H62" s="649"/>
      <c r="I62" s="27"/>
      <c r="J62" s="27"/>
      <c r="K62" s="27"/>
      <c r="L62" s="27"/>
      <c r="M62" s="27"/>
    </row>
    <row r="63" spans="1:13" ht="15">
      <c r="A63" s="641"/>
      <c r="B63" s="642"/>
      <c r="C63" s="645"/>
      <c r="D63" s="646"/>
      <c r="E63" s="34" t="s">
        <v>6</v>
      </c>
      <c r="F63" s="34" t="s">
        <v>7</v>
      </c>
      <c r="G63" s="34" t="s">
        <v>8</v>
      </c>
      <c r="H63" s="34" t="s">
        <v>9</v>
      </c>
      <c r="I63" s="27"/>
      <c r="J63" s="27"/>
      <c r="K63" s="27"/>
      <c r="L63" s="27"/>
      <c r="M63" s="27"/>
    </row>
    <row r="64" spans="1:13" ht="15">
      <c r="A64" s="650" t="s">
        <v>60</v>
      </c>
      <c r="B64" s="651"/>
      <c r="C64" s="637">
        <v>22</v>
      </c>
      <c r="D64" s="638"/>
      <c r="E64" s="30">
        <f>развёрнутый!E55</f>
        <v>3</v>
      </c>
      <c r="F64" s="30">
        <f>развёрнутый!F55</f>
        <v>10</v>
      </c>
      <c r="G64" s="30">
        <f>развёрнутый!G55</f>
        <v>5</v>
      </c>
      <c r="H64" s="30">
        <f>развёрнутый!H55</f>
        <v>4</v>
      </c>
      <c r="I64" s="27"/>
      <c r="J64" s="27"/>
      <c r="K64" s="27"/>
      <c r="L64" s="27"/>
      <c r="M64" s="27"/>
    </row>
    <row r="65" spans="1:13" ht="15">
      <c r="A65" s="650" t="s">
        <v>61</v>
      </c>
      <c r="B65" s="651"/>
      <c r="C65" s="637">
        <f>E65+F65+G65+H65+I59+J59+K59+L59</f>
        <v>6</v>
      </c>
      <c r="D65" s="638"/>
      <c r="E65" s="30">
        <f>развёрнутый!E56</f>
        <v>0</v>
      </c>
      <c r="F65" s="30">
        <f>развёрнутый!F56</f>
        <v>2</v>
      </c>
      <c r="G65" s="30">
        <f>развёрнутый!G56</f>
        <v>2</v>
      </c>
      <c r="H65" s="30">
        <f>развёрнутый!H56</f>
        <v>2</v>
      </c>
      <c r="I65" s="27"/>
      <c r="J65" s="27"/>
      <c r="K65" s="27"/>
      <c r="L65" s="27"/>
      <c r="M65" s="27"/>
    </row>
    <row r="66" spans="1:13" ht="15">
      <c r="A66" s="650" t="s">
        <v>62</v>
      </c>
      <c r="B66" s="651"/>
      <c r="C66" s="637">
        <f>E66+F66+G66+H66+I60+J60+K60+L60</f>
        <v>28</v>
      </c>
      <c r="D66" s="638"/>
      <c r="E66" s="30">
        <f>развёрнутый!E57</f>
        <v>3</v>
      </c>
      <c r="F66" s="30">
        <f>развёрнутый!F57</f>
        <v>12</v>
      </c>
      <c r="G66" s="30">
        <f>развёрнутый!G57</f>
        <v>7</v>
      </c>
      <c r="H66" s="30">
        <f>развёрнутый!H57</f>
        <v>6</v>
      </c>
      <c r="I66" s="27"/>
      <c r="J66" s="27"/>
      <c r="K66" s="27"/>
      <c r="L66" s="27"/>
      <c r="M66" s="27"/>
    </row>
    <row r="67" spans="1:13" ht="15">
      <c r="A67" s="652" t="s">
        <v>60</v>
      </c>
      <c r="B67" s="653"/>
      <c r="C67" s="637">
        <f>E67+F67+G67+H67+I61+J61+K61+L61</f>
        <v>22</v>
      </c>
      <c r="D67" s="638"/>
      <c r="E67" s="637">
        <f>развёрнутый!E58</f>
        <v>13</v>
      </c>
      <c r="F67" s="638"/>
      <c r="G67" s="637">
        <f>развёрнутый!G58</f>
        <v>9</v>
      </c>
      <c r="H67" s="638"/>
      <c r="I67" s="27"/>
      <c r="J67" s="27"/>
      <c r="K67" s="27"/>
      <c r="L67" s="27"/>
      <c r="M67" s="27"/>
    </row>
    <row r="68" spans="1:13" ht="15">
      <c r="A68" s="652" t="s">
        <v>61</v>
      </c>
      <c r="B68" s="653"/>
      <c r="C68" s="637">
        <f>E68+F68+G68+H68+I62+J62+K62+L62</f>
        <v>6</v>
      </c>
      <c r="D68" s="638"/>
      <c r="E68" s="637">
        <f>развёрнутый!E59</f>
        <v>2</v>
      </c>
      <c r="F68" s="638"/>
      <c r="G68" s="637">
        <f>развёрнутый!G59</f>
        <v>4</v>
      </c>
      <c r="H68" s="638"/>
      <c r="I68" s="27"/>
      <c r="J68" s="27"/>
      <c r="K68" s="27"/>
      <c r="L68" s="27"/>
      <c r="M68" s="27"/>
    </row>
    <row r="69" spans="1:13" ht="15">
      <c r="A69" s="652" t="s">
        <v>63</v>
      </c>
      <c r="B69" s="653"/>
      <c r="C69" s="656">
        <f>E69+F69+G69+H69+I63+J63+K63+L63</f>
        <v>28</v>
      </c>
      <c r="D69" s="657"/>
      <c r="E69" s="637">
        <f>развёрнутый!E60</f>
        <v>15</v>
      </c>
      <c r="F69" s="638"/>
      <c r="G69" s="637">
        <f>развёрнутый!G60</f>
        <v>13</v>
      </c>
      <c r="H69" s="638"/>
      <c r="I69" s="27"/>
      <c r="J69" s="27"/>
      <c r="K69" s="27"/>
      <c r="L69" s="27"/>
      <c r="M69" s="27"/>
    </row>
    <row r="70" spans="1:1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</sheetData>
  <mergeCells count="41">
    <mergeCell ref="A4:M4"/>
    <mergeCell ref="A5:M5"/>
    <mergeCell ref="A6:M6"/>
    <mergeCell ref="C9:D9"/>
    <mergeCell ref="E9:E10"/>
    <mergeCell ref="F9:F10"/>
    <mergeCell ref="G9:G10"/>
    <mergeCell ref="H9:H10"/>
    <mergeCell ref="I9:L9"/>
    <mergeCell ref="A8:A10"/>
    <mergeCell ref="B8:B10"/>
    <mergeCell ref="C8:L8"/>
    <mergeCell ref="M8:M10"/>
    <mergeCell ref="A69:B69"/>
    <mergeCell ref="C69:D69"/>
    <mergeCell ref="E69:F69"/>
    <mergeCell ref="G69:H69"/>
    <mergeCell ref="A56:B56"/>
    <mergeCell ref="A57:B57"/>
    <mergeCell ref="A58:B58"/>
    <mergeCell ref="E67:F67"/>
    <mergeCell ref="A68:B68"/>
    <mergeCell ref="C68:D68"/>
    <mergeCell ref="E68:F68"/>
    <mergeCell ref="G68:H68"/>
    <mergeCell ref="A1:M1"/>
    <mergeCell ref="G67:H67"/>
    <mergeCell ref="A62:B63"/>
    <mergeCell ref="C62:D63"/>
    <mergeCell ref="E62:H62"/>
    <mergeCell ref="A64:B64"/>
    <mergeCell ref="C64:D64"/>
    <mergeCell ref="A65:B65"/>
    <mergeCell ref="C65:D65"/>
    <mergeCell ref="A66:B66"/>
    <mergeCell ref="C66:D66"/>
    <mergeCell ref="A67:B67"/>
    <mergeCell ref="C67:D67"/>
    <mergeCell ref="A2:B2"/>
    <mergeCell ref="G2:M2"/>
    <mergeCell ref="B3:H3"/>
  </mergeCells>
  <phoneticPr fontId="19" type="noConversion"/>
  <printOptions horizontalCentered="1" verticalCentered="1"/>
  <pageMargins left="0" right="0" top="0" bottom="0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F8" sqref="F8"/>
    </sheetView>
  </sheetViews>
  <sheetFormatPr baseColWidth="10" defaultColWidth="8.83203125" defaultRowHeight="14" x14ac:dyDescent="0"/>
  <cols>
    <col min="2" max="2" width="14.83203125" customWidth="1"/>
    <col min="3" max="3" width="15.6640625" customWidth="1"/>
    <col min="4" max="5" width="12.5" customWidth="1"/>
    <col min="6" max="6" width="10.83203125" customWidth="1"/>
    <col min="7" max="7" width="18" customWidth="1"/>
    <col min="8" max="8" width="12.1640625" customWidth="1"/>
    <col min="9" max="9" width="14.1640625" customWidth="1"/>
  </cols>
  <sheetData>
    <row r="1" spans="1:9" ht="16">
      <c r="A1" s="674" t="s">
        <v>257</v>
      </c>
      <c r="B1" s="674"/>
      <c r="C1" s="674"/>
      <c r="D1" s="674"/>
      <c r="E1" s="674"/>
      <c r="F1" s="674"/>
      <c r="G1" s="674"/>
      <c r="H1" s="674"/>
      <c r="I1" s="674"/>
    </row>
    <row r="2" spans="1:9" s="1" customFormat="1" ht="45" customHeight="1">
      <c r="A2" s="675" t="s">
        <v>268</v>
      </c>
      <c r="B2" s="675"/>
      <c r="C2" s="675"/>
      <c r="D2" s="675"/>
      <c r="E2" s="675"/>
      <c r="F2" s="675"/>
      <c r="G2" s="675"/>
      <c r="H2" s="675"/>
      <c r="I2" s="675"/>
    </row>
    <row r="3" spans="1:9" ht="19" thickBot="1">
      <c r="A3" s="166"/>
      <c r="B3" s="166"/>
      <c r="C3" s="166"/>
      <c r="D3" s="166"/>
      <c r="E3" s="166"/>
      <c r="F3" s="166"/>
      <c r="G3" s="166"/>
      <c r="H3" s="167"/>
      <c r="I3" s="167"/>
    </row>
    <row r="4" spans="1:9" ht="45">
      <c r="A4" s="50" t="s">
        <v>258</v>
      </c>
      <c r="B4" s="51" t="s">
        <v>259</v>
      </c>
      <c r="C4" s="51" t="s">
        <v>260</v>
      </c>
      <c r="D4" s="51" t="s">
        <v>261</v>
      </c>
      <c r="E4" s="51" t="s">
        <v>262</v>
      </c>
      <c r="F4" s="51" t="s">
        <v>263</v>
      </c>
      <c r="G4" s="157" t="s">
        <v>264</v>
      </c>
      <c r="H4" s="52" t="s">
        <v>265</v>
      </c>
      <c r="I4" s="158" t="s">
        <v>266</v>
      </c>
    </row>
    <row r="5" spans="1:9" ht="27.75" customHeight="1">
      <c r="A5" s="486">
        <v>1</v>
      </c>
      <c r="B5" s="49" t="s">
        <v>6</v>
      </c>
      <c r="C5" s="49">
        <v>17.5</v>
      </c>
      <c r="D5" s="49"/>
      <c r="E5" s="49">
        <v>0.5</v>
      </c>
      <c r="F5" s="49"/>
      <c r="G5" s="159">
        <f>SUM(C5:F5)</f>
        <v>18</v>
      </c>
      <c r="H5" s="28">
        <v>3</v>
      </c>
      <c r="I5" s="160">
        <f>G5+H5</f>
        <v>21</v>
      </c>
    </row>
    <row r="6" spans="1:9" ht="22.5" customHeight="1">
      <c r="A6" s="486"/>
      <c r="B6" s="49" t="s">
        <v>7</v>
      </c>
      <c r="C6" s="49">
        <v>16</v>
      </c>
      <c r="D6" s="49">
        <v>6</v>
      </c>
      <c r="E6" s="49">
        <v>1</v>
      </c>
      <c r="F6" s="49"/>
      <c r="G6" s="159">
        <f t="shared" ref="G6:G9" si="0">SUM(C6:F6)</f>
        <v>23</v>
      </c>
      <c r="H6" s="15">
        <v>8</v>
      </c>
      <c r="I6" s="160">
        <f t="shared" ref="I6:I10" si="1">G6+H6</f>
        <v>31</v>
      </c>
    </row>
    <row r="7" spans="1:9" ht="26.25" customHeight="1">
      <c r="A7" s="486"/>
      <c r="B7" s="159" t="s">
        <v>267</v>
      </c>
      <c r="C7" s="159">
        <f>SUM(C5:C6)</f>
        <v>33.5</v>
      </c>
      <c r="D7" s="159">
        <f t="shared" ref="D7:G7" si="2">SUM(D5:D6)</f>
        <v>6</v>
      </c>
      <c r="E7" s="159">
        <f t="shared" si="2"/>
        <v>1.5</v>
      </c>
      <c r="F7" s="159">
        <f>SUM(F5:F6)</f>
        <v>0</v>
      </c>
      <c r="G7" s="159">
        <f t="shared" si="2"/>
        <v>41</v>
      </c>
      <c r="H7" s="159">
        <f>SUM(H5:H6)</f>
        <v>11</v>
      </c>
      <c r="I7" s="160">
        <f t="shared" si="1"/>
        <v>52</v>
      </c>
    </row>
    <row r="8" spans="1:9" ht="23.25" customHeight="1">
      <c r="A8" s="486">
        <v>2</v>
      </c>
      <c r="B8" s="49" t="s">
        <v>8</v>
      </c>
      <c r="C8" s="49">
        <v>15</v>
      </c>
      <c r="D8" s="49">
        <v>2</v>
      </c>
      <c r="E8" s="49">
        <v>1</v>
      </c>
      <c r="F8" s="49"/>
      <c r="G8" s="159">
        <f t="shared" si="0"/>
        <v>18</v>
      </c>
      <c r="H8" s="28">
        <v>3</v>
      </c>
      <c r="I8" s="160">
        <f t="shared" si="1"/>
        <v>21</v>
      </c>
    </row>
    <row r="9" spans="1:9" ht="20.25" customHeight="1">
      <c r="A9" s="486"/>
      <c r="B9" s="49" t="s">
        <v>9</v>
      </c>
      <c r="C9" s="49">
        <v>15.5</v>
      </c>
      <c r="D9" s="49">
        <v>3</v>
      </c>
      <c r="E9" s="49">
        <v>0.5</v>
      </c>
      <c r="F9" s="49">
        <v>4</v>
      </c>
      <c r="G9" s="159">
        <f t="shared" si="0"/>
        <v>23</v>
      </c>
      <c r="H9" s="15">
        <v>8</v>
      </c>
      <c r="I9" s="160">
        <f t="shared" si="1"/>
        <v>31</v>
      </c>
    </row>
    <row r="10" spans="1:9" ht="27" customHeight="1">
      <c r="A10" s="486"/>
      <c r="B10" s="159" t="s">
        <v>267</v>
      </c>
      <c r="C10" s="159">
        <f>SUM(C8:C9)</f>
        <v>30.5</v>
      </c>
      <c r="D10" s="159">
        <f t="shared" ref="D10:H10" si="3">SUM(D8:D9)</f>
        <v>5</v>
      </c>
      <c r="E10" s="159">
        <f t="shared" si="3"/>
        <v>1.5</v>
      </c>
      <c r="F10" s="159">
        <f t="shared" si="3"/>
        <v>4</v>
      </c>
      <c r="G10" s="159">
        <f t="shared" si="3"/>
        <v>41</v>
      </c>
      <c r="H10" s="159">
        <f t="shared" si="3"/>
        <v>11</v>
      </c>
      <c r="I10" s="160">
        <f t="shared" si="1"/>
        <v>52</v>
      </c>
    </row>
    <row r="11" spans="1:9" ht="39.75" customHeight="1" thickBot="1">
      <c r="A11" s="672" t="s">
        <v>269</v>
      </c>
      <c r="B11" s="673"/>
      <c r="C11" s="161">
        <f t="shared" ref="C11:I11" si="4">C7+C10</f>
        <v>64</v>
      </c>
      <c r="D11" s="161">
        <f t="shared" si="4"/>
        <v>11</v>
      </c>
      <c r="E11" s="161">
        <f t="shared" si="4"/>
        <v>3</v>
      </c>
      <c r="F11" s="161">
        <f t="shared" si="4"/>
        <v>4</v>
      </c>
      <c r="G11" s="161">
        <f t="shared" si="4"/>
        <v>82</v>
      </c>
      <c r="H11" s="161">
        <f t="shared" si="4"/>
        <v>22</v>
      </c>
      <c r="I11" s="162">
        <f t="shared" si="4"/>
        <v>104</v>
      </c>
    </row>
    <row r="12" spans="1:9" ht="15">
      <c r="A12" s="163"/>
      <c r="B12" s="27"/>
      <c r="C12" s="27"/>
      <c r="D12" s="27"/>
      <c r="E12" s="27"/>
      <c r="F12" s="27"/>
      <c r="G12" s="27"/>
      <c r="H12" s="27"/>
      <c r="I12" s="27"/>
    </row>
    <row r="13" spans="1:9" ht="16" thickBo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5">
      <c r="A14" s="27"/>
      <c r="B14" s="669" t="s">
        <v>255</v>
      </c>
      <c r="C14" s="670"/>
      <c r="D14" s="670"/>
      <c r="E14" s="670"/>
      <c r="F14" s="670"/>
      <c r="G14" s="670"/>
      <c r="H14" s="671"/>
      <c r="I14" s="27"/>
    </row>
    <row r="15" spans="1:9" ht="15">
      <c r="A15" s="27"/>
      <c r="B15" s="58"/>
      <c r="C15" s="28" t="s">
        <v>296</v>
      </c>
      <c r="D15" s="28" t="s">
        <v>297</v>
      </c>
      <c r="E15" s="28" t="s">
        <v>298</v>
      </c>
      <c r="F15" s="28" t="s">
        <v>249</v>
      </c>
      <c r="G15" s="28" t="s">
        <v>247</v>
      </c>
      <c r="H15" s="168" t="s">
        <v>248</v>
      </c>
      <c r="I15" s="27"/>
    </row>
    <row r="16" spans="1:9" ht="15">
      <c r="A16" s="27"/>
      <c r="B16" s="58" t="s">
        <v>6</v>
      </c>
      <c r="C16" s="164" t="s">
        <v>252</v>
      </c>
      <c r="D16" s="164" t="s">
        <v>252</v>
      </c>
      <c r="E16" s="164" t="s">
        <v>252</v>
      </c>
      <c r="F16" s="164" t="s">
        <v>252</v>
      </c>
      <c r="G16" s="390" t="s">
        <v>253</v>
      </c>
      <c r="H16" s="392" t="s">
        <v>254</v>
      </c>
      <c r="I16" s="27"/>
    </row>
    <row r="17" spans="1:9" ht="15">
      <c r="A17" s="27"/>
      <c r="B17" s="58" t="s">
        <v>7</v>
      </c>
      <c r="C17" s="164" t="s">
        <v>252</v>
      </c>
      <c r="D17" s="164" t="s">
        <v>252</v>
      </c>
      <c r="E17" s="164" t="s">
        <v>252</v>
      </c>
      <c r="F17" s="164" t="s">
        <v>252</v>
      </c>
      <c r="G17" s="390" t="s">
        <v>253</v>
      </c>
      <c r="H17" s="392" t="s">
        <v>254</v>
      </c>
      <c r="I17" s="27"/>
    </row>
    <row r="18" spans="1:9" ht="15">
      <c r="A18" s="27"/>
      <c r="B18" s="58" t="s">
        <v>8</v>
      </c>
      <c r="C18" s="164" t="s">
        <v>252</v>
      </c>
      <c r="D18" s="164" t="s">
        <v>252</v>
      </c>
      <c r="E18" s="164" t="s">
        <v>252</v>
      </c>
      <c r="F18" s="390" t="s">
        <v>253</v>
      </c>
      <c r="G18" s="390" t="s">
        <v>253</v>
      </c>
      <c r="H18" s="392" t="s">
        <v>253</v>
      </c>
      <c r="I18" s="27"/>
    </row>
    <row r="19" spans="1:9" ht="16" thickBot="1">
      <c r="A19" s="27"/>
      <c r="B19" s="169" t="s">
        <v>9</v>
      </c>
      <c r="C19" s="165" t="s">
        <v>251</v>
      </c>
      <c r="D19" s="165" t="s">
        <v>250</v>
      </c>
      <c r="E19" s="391" t="s">
        <v>253</v>
      </c>
      <c r="F19" s="391" t="s">
        <v>253</v>
      </c>
      <c r="G19" s="391" t="s">
        <v>253</v>
      </c>
      <c r="H19" s="393" t="s">
        <v>254</v>
      </c>
      <c r="I19" s="27"/>
    </row>
  </sheetData>
  <mergeCells count="6">
    <mergeCell ref="B14:H14"/>
    <mergeCell ref="A11:B11"/>
    <mergeCell ref="A1:I1"/>
    <mergeCell ref="A2:I2"/>
    <mergeCell ref="A5:A7"/>
    <mergeCell ref="A8:A10"/>
  </mergeCells>
  <phoneticPr fontId="19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T53"/>
  <sheetViews>
    <sheetView workbookViewId="0">
      <selection activeCell="B13" sqref="B13"/>
    </sheetView>
  </sheetViews>
  <sheetFormatPr baseColWidth="10" defaultColWidth="8.83203125" defaultRowHeight="14" x14ac:dyDescent="0"/>
  <cols>
    <col min="1" max="1" width="6.6640625" customWidth="1"/>
    <col min="2" max="2" width="25.83203125" customWidth="1"/>
    <col min="3" max="3" width="5" customWidth="1"/>
    <col min="4" max="4" width="4.6640625" customWidth="1"/>
    <col min="5" max="5" width="5" customWidth="1"/>
    <col min="6" max="6" width="4.6640625" customWidth="1"/>
    <col min="7" max="7" width="4.83203125" customWidth="1"/>
    <col min="8" max="8" width="4.6640625" customWidth="1"/>
    <col min="9" max="9" width="4.83203125" customWidth="1"/>
    <col min="10" max="14" width="4.6640625" customWidth="1"/>
    <col min="15" max="15" width="5" customWidth="1"/>
    <col min="16" max="20" width="4.6640625" customWidth="1"/>
  </cols>
  <sheetData>
    <row r="1" spans="1:20" ht="63.75" customHeight="1">
      <c r="A1" s="636" t="s">
        <v>280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</row>
    <row r="2" spans="1:20" ht="102" customHeight="1">
      <c r="A2" s="654" t="s">
        <v>285</v>
      </c>
      <c r="B2" s="654"/>
      <c r="C2" s="25"/>
      <c r="D2" s="25"/>
      <c r="E2" s="25"/>
      <c r="F2" s="27"/>
      <c r="G2" s="655"/>
      <c r="H2" s="655"/>
      <c r="I2" s="655"/>
      <c r="J2" s="655"/>
      <c r="K2" s="655"/>
      <c r="L2" s="655"/>
      <c r="M2" s="655"/>
      <c r="N2" s="654" t="s">
        <v>281</v>
      </c>
      <c r="O2" s="654"/>
      <c r="P2" s="654"/>
      <c r="Q2" s="654"/>
      <c r="R2" s="654"/>
      <c r="S2" s="654"/>
      <c r="T2" s="654"/>
    </row>
    <row r="3" spans="1:20" ht="16">
      <c r="A3" s="24"/>
      <c r="B3" s="484" t="s">
        <v>279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21"/>
      <c r="T3" s="21"/>
    </row>
    <row r="4" spans="1:20" ht="16" customHeight="1">
      <c r="A4" s="664" t="s">
        <v>295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</row>
    <row r="5" spans="1:20" ht="16" customHeight="1">
      <c r="A5" s="664" t="s">
        <v>294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</row>
    <row r="6" spans="1:20" ht="16">
      <c r="A6" s="665" t="s">
        <v>1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</row>
    <row r="7" spans="1:20" ht="15" thickBot="1">
      <c r="A7" s="21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" customHeight="1">
      <c r="A8" s="682" t="s">
        <v>57</v>
      </c>
      <c r="B8" s="684" t="s">
        <v>2</v>
      </c>
      <c r="C8" s="688" t="s">
        <v>235</v>
      </c>
      <c r="D8" s="689"/>
      <c r="E8" s="689"/>
      <c r="F8" s="689"/>
      <c r="G8" s="689"/>
      <c r="H8" s="690"/>
      <c r="I8" s="691" t="s">
        <v>286</v>
      </c>
      <c r="J8" s="689"/>
      <c r="K8" s="689"/>
      <c r="L8" s="689"/>
      <c r="M8" s="689"/>
      <c r="N8" s="692"/>
      <c r="O8" s="688" t="s">
        <v>242</v>
      </c>
      <c r="P8" s="689"/>
      <c r="Q8" s="689"/>
      <c r="R8" s="689"/>
      <c r="S8" s="689"/>
      <c r="T8" s="690"/>
    </row>
    <row r="9" spans="1:20" ht="15" customHeight="1">
      <c r="A9" s="683"/>
      <c r="B9" s="685"/>
      <c r="C9" s="678" t="s">
        <v>234</v>
      </c>
      <c r="D9" s="679" t="s">
        <v>313</v>
      </c>
      <c r="E9" s="680" t="s">
        <v>238</v>
      </c>
      <c r="F9" s="680"/>
      <c r="G9" s="680"/>
      <c r="H9" s="681" t="s">
        <v>314</v>
      </c>
      <c r="I9" s="686" t="s">
        <v>234</v>
      </c>
      <c r="J9" s="679" t="s">
        <v>313</v>
      </c>
      <c r="K9" s="680" t="s">
        <v>238</v>
      </c>
      <c r="L9" s="680"/>
      <c r="M9" s="680"/>
      <c r="N9" s="687" t="s">
        <v>314</v>
      </c>
      <c r="O9" s="678" t="s">
        <v>234</v>
      </c>
      <c r="P9" s="679" t="s">
        <v>313</v>
      </c>
      <c r="Q9" s="680" t="s">
        <v>238</v>
      </c>
      <c r="R9" s="680"/>
      <c r="S9" s="680"/>
      <c r="T9" s="681" t="s">
        <v>314</v>
      </c>
    </row>
    <row r="10" spans="1:20" ht="24">
      <c r="A10" s="683"/>
      <c r="B10" s="685"/>
      <c r="C10" s="678"/>
      <c r="D10" s="679"/>
      <c r="E10" s="394" t="s">
        <v>234</v>
      </c>
      <c r="F10" s="440" t="s">
        <v>315</v>
      </c>
      <c r="G10" s="440" t="s">
        <v>316</v>
      </c>
      <c r="H10" s="681"/>
      <c r="I10" s="686"/>
      <c r="J10" s="679"/>
      <c r="K10" s="394" t="s">
        <v>234</v>
      </c>
      <c r="L10" s="440" t="s">
        <v>315</v>
      </c>
      <c r="M10" s="440" t="s">
        <v>316</v>
      </c>
      <c r="N10" s="687"/>
      <c r="O10" s="678"/>
      <c r="P10" s="679"/>
      <c r="Q10" s="394" t="s">
        <v>234</v>
      </c>
      <c r="R10" s="440" t="s">
        <v>315</v>
      </c>
      <c r="S10" s="440" t="s">
        <v>316</v>
      </c>
      <c r="T10" s="681"/>
    </row>
    <row r="11" spans="1:20" ht="15">
      <c r="A11" s="441" t="s">
        <v>27</v>
      </c>
      <c r="B11" s="408" t="s">
        <v>12</v>
      </c>
      <c r="C11" s="419">
        <f>развёрнутый!W11</f>
        <v>1548</v>
      </c>
      <c r="D11" s="406">
        <f>развёрнутый!X11</f>
        <v>63</v>
      </c>
      <c r="E11" s="406">
        <f>развёрнутый!Y11</f>
        <v>1000</v>
      </c>
      <c r="F11" s="406">
        <f>развёрнутый!Z11</f>
        <v>329</v>
      </c>
      <c r="G11" s="406">
        <f>развёрнутый!AA11</f>
        <v>671</v>
      </c>
      <c r="H11" s="407">
        <f>развёрнутый!AB11</f>
        <v>458</v>
      </c>
      <c r="I11" s="416">
        <f>развёрнутый!AC11</f>
        <v>900</v>
      </c>
      <c r="J11" s="406">
        <f>развёрнутый!AD11</f>
        <v>36</v>
      </c>
      <c r="K11" s="406">
        <f>развёрнутый!AE11</f>
        <v>500</v>
      </c>
      <c r="L11" s="406">
        <f>развёрнутый!AF11</f>
        <v>185</v>
      </c>
      <c r="M11" s="406">
        <f>развёрнутый!AG11</f>
        <v>315</v>
      </c>
      <c r="N11" s="422">
        <f>развёрнутый!AH11</f>
        <v>332</v>
      </c>
      <c r="O11" s="419">
        <f>развёрнутый!AI11</f>
        <v>648</v>
      </c>
      <c r="P11" s="406">
        <f>развёрнутый!AJ11</f>
        <v>54</v>
      </c>
      <c r="Q11" s="406">
        <f>развёрнутый!AK11</f>
        <v>500</v>
      </c>
      <c r="R11" s="406">
        <f>развёрнутый!AL11</f>
        <v>144</v>
      </c>
      <c r="S11" s="406">
        <f>развёрнутый!AM11</f>
        <v>356</v>
      </c>
      <c r="T11" s="407">
        <f>развёрнутый!AN11</f>
        <v>126</v>
      </c>
    </row>
    <row r="12" spans="1:20" ht="15">
      <c r="A12" s="441" t="s">
        <v>28</v>
      </c>
      <c r="B12" s="409" t="s">
        <v>176</v>
      </c>
      <c r="C12" s="419">
        <f>развёрнутый!W12</f>
        <v>432</v>
      </c>
      <c r="D12" s="406">
        <f>развёрнутый!X12</f>
        <v>63</v>
      </c>
      <c r="E12" s="406">
        <f>развёрнутый!Y12</f>
        <v>258</v>
      </c>
      <c r="F12" s="406">
        <f>развёрнутый!Z12</f>
        <v>63</v>
      </c>
      <c r="G12" s="406">
        <f>развёрнутый!AA12</f>
        <v>195</v>
      </c>
      <c r="H12" s="407">
        <f>развёрнутый!AB12</f>
        <v>84</v>
      </c>
      <c r="I12" s="416">
        <f>развёрнутый!AC12</f>
        <v>216</v>
      </c>
      <c r="J12" s="406">
        <f>развёрнутый!AD12</f>
        <v>36</v>
      </c>
      <c r="K12" s="406">
        <f>развёрнутый!AE12</f>
        <v>130</v>
      </c>
      <c r="L12" s="406">
        <f>развёрнутый!AF12</f>
        <v>31</v>
      </c>
      <c r="M12" s="406">
        <f>развёрнутый!AG12</f>
        <v>99</v>
      </c>
      <c r="N12" s="422">
        <f>развёрнутый!AH12</f>
        <v>50</v>
      </c>
      <c r="O12" s="419">
        <f>развёрнутый!AI12</f>
        <v>216</v>
      </c>
      <c r="P12" s="406">
        <f>развёрнутый!AJ12</f>
        <v>54</v>
      </c>
      <c r="Q12" s="406">
        <f>развёрнутый!AK12</f>
        <v>128</v>
      </c>
      <c r="R12" s="406">
        <f>развёрнутый!AL12</f>
        <v>32</v>
      </c>
      <c r="S12" s="406">
        <f>развёрнутый!AM12</f>
        <v>96</v>
      </c>
      <c r="T12" s="407">
        <f>развёрнутый!AN12</f>
        <v>34</v>
      </c>
    </row>
    <row r="13" spans="1:20" ht="30">
      <c r="A13" s="442" t="s">
        <v>29</v>
      </c>
      <c r="B13" s="410" t="s">
        <v>334</v>
      </c>
      <c r="C13" s="420">
        <f>развёрнутый!W13</f>
        <v>144</v>
      </c>
      <c r="D13" s="402">
        <f>развёрнутый!X13</f>
        <v>36</v>
      </c>
      <c r="E13" s="402">
        <f>развёрнутый!Y13</f>
        <v>66</v>
      </c>
      <c r="F13" s="402">
        <f>развёрнутый!Z13</f>
        <v>33</v>
      </c>
      <c r="G13" s="402">
        <f>развёрнутый!AA13</f>
        <v>33</v>
      </c>
      <c r="H13" s="403">
        <f>развёрнутый!AB13</f>
        <v>15</v>
      </c>
      <c r="I13" s="417">
        <f>развёрнутый!AC13</f>
        <v>72</v>
      </c>
      <c r="J13" s="402">
        <f>развёрнутый!AD13</f>
        <v>36</v>
      </c>
      <c r="K13" s="402">
        <f>развёрнутый!AE13</f>
        <v>34</v>
      </c>
      <c r="L13" s="402">
        <f>развёрнутый!AF13</f>
        <v>17</v>
      </c>
      <c r="M13" s="402">
        <f>развёрнутый!AG13</f>
        <v>17</v>
      </c>
      <c r="N13" s="423">
        <f>развёрнутый!AH13</f>
        <v>2</v>
      </c>
      <c r="O13" s="420">
        <f>развёрнутый!AI13</f>
        <v>72</v>
      </c>
      <c r="P13" s="402">
        <f>развёрнутый!AJ13</f>
        <v>27</v>
      </c>
      <c r="Q13" s="402">
        <f>развёрнутый!AK13</f>
        <v>32</v>
      </c>
      <c r="R13" s="402">
        <f>развёрнутый!AL13</f>
        <v>16</v>
      </c>
      <c r="S13" s="402">
        <f>развёрнутый!AM13</f>
        <v>16</v>
      </c>
      <c r="T13" s="403">
        <f>развёрнутый!AN13</f>
        <v>13</v>
      </c>
    </row>
    <row r="14" spans="1:20" ht="30">
      <c r="A14" s="442" t="s">
        <v>30</v>
      </c>
      <c r="B14" s="410" t="s">
        <v>187</v>
      </c>
      <c r="C14" s="420">
        <f>развёрнутый!W14</f>
        <v>216</v>
      </c>
      <c r="D14" s="402">
        <f>развёрнутый!X14</f>
        <v>27</v>
      </c>
      <c r="E14" s="402">
        <f>развёрнутый!Y14</f>
        <v>132</v>
      </c>
      <c r="F14" s="402">
        <f>развёрнутый!Z14</f>
        <v>0</v>
      </c>
      <c r="G14" s="402">
        <f>развёрнутый!AA14</f>
        <v>132</v>
      </c>
      <c r="H14" s="403">
        <f>развёрнутый!AB14</f>
        <v>57</v>
      </c>
      <c r="I14" s="417">
        <f>развёрнутый!AC14</f>
        <v>108</v>
      </c>
      <c r="J14" s="402">
        <f>развёрнутый!AD14</f>
        <v>0</v>
      </c>
      <c r="K14" s="402">
        <f>развёрнутый!AE14</f>
        <v>68</v>
      </c>
      <c r="L14" s="402">
        <f>развёрнутый!AF14</f>
        <v>0</v>
      </c>
      <c r="M14" s="402">
        <f>развёрнутый!AG14</f>
        <v>68</v>
      </c>
      <c r="N14" s="423">
        <f>развёрнутый!AH14</f>
        <v>40</v>
      </c>
      <c r="O14" s="420">
        <f>развёрнутый!AI14</f>
        <v>108</v>
      </c>
      <c r="P14" s="402">
        <f>развёрнутый!AJ14</f>
        <v>27</v>
      </c>
      <c r="Q14" s="402">
        <f>развёрнутый!AK14</f>
        <v>64</v>
      </c>
      <c r="R14" s="402">
        <f>развёрнутый!AL14</f>
        <v>0</v>
      </c>
      <c r="S14" s="402">
        <f>развёрнутый!AM14</f>
        <v>64</v>
      </c>
      <c r="T14" s="403">
        <f>развёрнутый!AN14</f>
        <v>17</v>
      </c>
    </row>
    <row r="15" spans="1:20" ht="15">
      <c r="A15" s="442" t="s">
        <v>287</v>
      </c>
      <c r="B15" s="410" t="s">
        <v>18</v>
      </c>
      <c r="C15" s="420">
        <f>развёрнутый!W16</f>
        <v>72</v>
      </c>
      <c r="D15" s="402">
        <f>развёрнутый!X16</f>
        <v>0</v>
      </c>
      <c r="E15" s="402">
        <f>развёрнутый!Y16</f>
        <v>60</v>
      </c>
      <c r="F15" s="402">
        <f>развёрнутый!Z16</f>
        <v>30</v>
      </c>
      <c r="G15" s="402">
        <f>развёрнутый!AA16</f>
        <v>30</v>
      </c>
      <c r="H15" s="403">
        <f>развёрнутый!AB16</f>
        <v>12</v>
      </c>
      <c r="I15" s="417">
        <f>развёрнутый!AC16</f>
        <v>36</v>
      </c>
      <c r="J15" s="402">
        <f>развёрнутый!AD16</f>
        <v>0</v>
      </c>
      <c r="K15" s="402">
        <f>развёрнутый!AE16</f>
        <v>28</v>
      </c>
      <c r="L15" s="402">
        <f>развёрнутый!AF16</f>
        <v>14</v>
      </c>
      <c r="M15" s="402">
        <f>развёрнутый!AG16</f>
        <v>14</v>
      </c>
      <c r="N15" s="423">
        <f>развёрнутый!AH16</f>
        <v>8</v>
      </c>
      <c r="O15" s="420">
        <f>развёрнутый!AI16</f>
        <v>36</v>
      </c>
      <c r="P15" s="402">
        <f>развёрнутый!AJ16</f>
        <v>0</v>
      </c>
      <c r="Q15" s="402">
        <f>развёрнутый!AK16</f>
        <v>32</v>
      </c>
      <c r="R15" s="402">
        <f>развёрнутый!AL16</f>
        <v>16</v>
      </c>
      <c r="S15" s="402">
        <f>развёрнутый!AM16</f>
        <v>16</v>
      </c>
      <c r="T15" s="403">
        <f>развёрнутый!AN16</f>
        <v>4</v>
      </c>
    </row>
    <row r="16" spans="1:20" ht="15">
      <c r="A16" s="443" t="s">
        <v>32</v>
      </c>
      <c r="B16" s="409" t="s">
        <v>58</v>
      </c>
      <c r="C16" s="419">
        <f>развёрнутый!W17</f>
        <v>1116</v>
      </c>
      <c r="D16" s="406">
        <f>развёрнутый!X17</f>
        <v>0</v>
      </c>
      <c r="E16" s="406">
        <f>развёрнутый!Y17</f>
        <v>742</v>
      </c>
      <c r="F16" s="406">
        <f>развёрнутый!Z17</f>
        <v>266</v>
      </c>
      <c r="G16" s="406">
        <f>развёрнутый!AA17</f>
        <v>476</v>
      </c>
      <c r="H16" s="407">
        <f>развёрнутый!AB17</f>
        <v>374</v>
      </c>
      <c r="I16" s="416">
        <f>развёрнутый!AC17</f>
        <v>684</v>
      </c>
      <c r="J16" s="406">
        <f>развёрнутый!AD17</f>
        <v>0</v>
      </c>
      <c r="K16" s="406">
        <f>развёрнутый!AE17</f>
        <v>370</v>
      </c>
      <c r="L16" s="406">
        <f>развёрнутый!AF17</f>
        <v>154</v>
      </c>
      <c r="M16" s="406">
        <f>развёрнутый!AG17</f>
        <v>216</v>
      </c>
      <c r="N16" s="422">
        <f>развёрнутый!AH17</f>
        <v>282</v>
      </c>
      <c r="O16" s="419">
        <f>развёрнутый!AI17</f>
        <v>432</v>
      </c>
      <c r="P16" s="406">
        <f>развёрнутый!AJ17</f>
        <v>0</v>
      </c>
      <c r="Q16" s="406">
        <f>развёрнутый!AK17</f>
        <v>372</v>
      </c>
      <c r="R16" s="406">
        <f>развёрнутый!AL17</f>
        <v>112</v>
      </c>
      <c r="S16" s="406">
        <f>развёрнутый!AM17</f>
        <v>260</v>
      </c>
      <c r="T16" s="407">
        <f>развёрнутый!AN17</f>
        <v>92</v>
      </c>
    </row>
    <row r="17" spans="1:20" ht="15">
      <c r="A17" s="443" t="s">
        <v>34</v>
      </c>
      <c r="B17" s="409" t="s">
        <v>33</v>
      </c>
      <c r="C17" s="419">
        <f>развёрнутый!W18</f>
        <v>468</v>
      </c>
      <c r="D17" s="406">
        <f>развёрнутый!X18</f>
        <v>0</v>
      </c>
      <c r="E17" s="406">
        <f>развёрнутый!Y18</f>
        <v>338</v>
      </c>
      <c r="F17" s="406">
        <f>развёрнутый!Z18</f>
        <v>166</v>
      </c>
      <c r="G17" s="406">
        <f>развёрнутый!AA18</f>
        <v>172</v>
      </c>
      <c r="H17" s="407">
        <f>развёрнутый!AB18</f>
        <v>130</v>
      </c>
      <c r="I17" s="416">
        <f>развёрнутый!AC18</f>
        <v>288</v>
      </c>
      <c r="J17" s="406">
        <f>развёрнутый!AD18</f>
        <v>0</v>
      </c>
      <c r="K17" s="406">
        <f>развёрнутый!AE18</f>
        <v>178</v>
      </c>
      <c r="L17" s="406">
        <f>развёрнутый!AF18</f>
        <v>86</v>
      </c>
      <c r="M17" s="406">
        <f>развёрнутый!AG18</f>
        <v>92</v>
      </c>
      <c r="N17" s="422">
        <f>развёрнутый!AH18</f>
        <v>110</v>
      </c>
      <c r="O17" s="419">
        <f>развёрнутый!AI18</f>
        <v>180</v>
      </c>
      <c r="P17" s="406">
        <f>развёрнутый!AJ18</f>
        <v>0</v>
      </c>
      <c r="Q17" s="406">
        <f>развёрнутый!AK18</f>
        <v>160</v>
      </c>
      <c r="R17" s="406">
        <f>развёрнутый!AL18</f>
        <v>80</v>
      </c>
      <c r="S17" s="406">
        <f>развёрнутый!AM18</f>
        <v>80</v>
      </c>
      <c r="T17" s="407">
        <f>развёрнутый!AN18</f>
        <v>20</v>
      </c>
    </row>
    <row r="18" spans="1:20" ht="45">
      <c r="A18" s="444" t="s">
        <v>36</v>
      </c>
      <c r="B18" s="411" t="s">
        <v>181</v>
      </c>
      <c r="C18" s="420">
        <f>развёрнутый!W19</f>
        <v>144</v>
      </c>
      <c r="D18" s="402">
        <f>развёрнутый!X19</f>
        <v>0</v>
      </c>
      <c r="E18" s="402">
        <f>развёрнутый!Y19</f>
        <v>98</v>
      </c>
      <c r="F18" s="402">
        <f>развёрнутый!Z19</f>
        <v>48</v>
      </c>
      <c r="G18" s="402">
        <f>развёрнутый!AA19</f>
        <v>50</v>
      </c>
      <c r="H18" s="403">
        <f>развёрнутый!AB19</f>
        <v>46</v>
      </c>
      <c r="I18" s="417">
        <f>развёрнутый!AC19</f>
        <v>72</v>
      </c>
      <c r="J18" s="402">
        <f>развёрнутый!AD19</f>
        <v>0</v>
      </c>
      <c r="K18" s="402">
        <f>развёрнутый!AE19</f>
        <v>34</v>
      </c>
      <c r="L18" s="402">
        <f>развёрнутый!AF19</f>
        <v>16</v>
      </c>
      <c r="M18" s="402">
        <f>развёрнутый!AG19</f>
        <v>18</v>
      </c>
      <c r="N18" s="423">
        <f>развёрнутый!AH19</f>
        <v>38</v>
      </c>
      <c r="O18" s="420">
        <f>развёрнутый!AI19</f>
        <v>72</v>
      </c>
      <c r="P18" s="402">
        <f>развёрнутый!AJ19</f>
        <v>0</v>
      </c>
      <c r="Q18" s="402">
        <f>развёрнутый!AK19</f>
        <v>64</v>
      </c>
      <c r="R18" s="402">
        <f>развёрнутый!AL19</f>
        <v>32</v>
      </c>
      <c r="S18" s="402">
        <f>развёрнутый!AM19</f>
        <v>32</v>
      </c>
      <c r="T18" s="403">
        <f>развёрнутый!AN19</f>
        <v>8</v>
      </c>
    </row>
    <row r="19" spans="1:20" ht="30">
      <c r="A19" s="444" t="s">
        <v>38</v>
      </c>
      <c r="B19" s="411" t="s">
        <v>185</v>
      </c>
      <c r="C19" s="420">
        <f>развёрнутый!W21</f>
        <v>108</v>
      </c>
      <c r="D19" s="402">
        <f>развёрнутый!X21</f>
        <v>0</v>
      </c>
      <c r="E19" s="402">
        <f>развёрнутый!Y21</f>
        <v>64</v>
      </c>
      <c r="F19" s="402">
        <f>развёрнутый!Z21</f>
        <v>30</v>
      </c>
      <c r="G19" s="402">
        <f>развёрнутый!AA21</f>
        <v>34</v>
      </c>
      <c r="H19" s="403">
        <f>развёрнутый!AB21</f>
        <v>44</v>
      </c>
      <c r="I19" s="417">
        <f>развёрнутый!AC21</f>
        <v>72</v>
      </c>
      <c r="J19" s="402">
        <f>развёрнутый!AD21</f>
        <v>0</v>
      </c>
      <c r="K19" s="402">
        <f>развёрнутый!AE21</f>
        <v>32</v>
      </c>
      <c r="L19" s="402">
        <f>развёрнутый!AF21</f>
        <v>14</v>
      </c>
      <c r="M19" s="402">
        <f>развёрнутый!AG21</f>
        <v>18</v>
      </c>
      <c r="N19" s="423">
        <f>развёрнутый!AH21</f>
        <v>40</v>
      </c>
      <c r="O19" s="420">
        <f>развёрнутый!AI21</f>
        <v>36</v>
      </c>
      <c r="P19" s="402">
        <f>развёрнутый!AJ21</f>
        <v>0</v>
      </c>
      <c r="Q19" s="402">
        <f>развёрнутый!AK21</f>
        <v>32</v>
      </c>
      <c r="R19" s="402">
        <f>развёрнутый!AL21</f>
        <v>16</v>
      </c>
      <c r="S19" s="402">
        <f>развёрнутый!AM21</f>
        <v>16</v>
      </c>
      <c r="T19" s="403">
        <f>развёрнутый!AN21</f>
        <v>4</v>
      </c>
    </row>
    <row r="20" spans="1:20" ht="15">
      <c r="A20" s="445" t="s">
        <v>309</v>
      </c>
      <c r="B20" s="410" t="s">
        <v>177</v>
      </c>
      <c r="C20" s="420">
        <f>развёрнутый!W22</f>
        <v>72</v>
      </c>
      <c r="D20" s="402">
        <f>развёрнутый!X22</f>
        <v>0</v>
      </c>
      <c r="E20" s="402">
        <f>развёрнутый!Y22</f>
        <v>60</v>
      </c>
      <c r="F20" s="402">
        <f>развёрнутый!Z22</f>
        <v>30</v>
      </c>
      <c r="G20" s="402">
        <f>развёрнутый!AA22</f>
        <v>30</v>
      </c>
      <c r="H20" s="403">
        <f>развёрнутый!AB22</f>
        <v>12</v>
      </c>
      <c r="I20" s="417">
        <f>развёрнутый!AC22</f>
        <v>36</v>
      </c>
      <c r="J20" s="402">
        <f>развёрнутый!AD22</f>
        <v>0</v>
      </c>
      <c r="K20" s="402">
        <f>развёрнутый!AE22</f>
        <v>28</v>
      </c>
      <c r="L20" s="402">
        <f>развёрнутый!AF22</f>
        <v>14</v>
      </c>
      <c r="M20" s="402">
        <f>развёрнутый!AG22</f>
        <v>14</v>
      </c>
      <c r="N20" s="423">
        <f>развёрнутый!AH22</f>
        <v>8</v>
      </c>
      <c r="O20" s="420">
        <f>развёрнутый!AI22</f>
        <v>36</v>
      </c>
      <c r="P20" s="402">
        <f>развёрнутый!AJ22</f>
        <v>0</v>
      </c>
      <c r="Q20" s="402">
        <f>развёрнутый!AK22</f>
        <v>32</v>
      </c>
      <c r="R20" s="402">
        <f>развёрнутый!AL22</f>
        <v>16</v>
      </c>
      <c r="S20" s="402">
        <f>развёрнутый!AM22</f>
        <v>16</v>
      </c>
      <c r="T20" s="403">
        <f>развёрнутый!AN22</f>
        <v>4</v>
      </c>
    </row>
    <row r="21" spans="1:20" ht="45">
      <c r="A21" s="445" t="s">
        <v>310</v>
      </c>
      <c r="B21" s="410" t="s">
        <v>211</v>
      </c>
      <c r="C21" s="420">
        <f>развёрнутый!W23</f>
        <v>36</v>
      </c>
      <c r="D21" s="402">
        <f>развёрнутый!X23</f>
        <v>0</v>
      </c>
      <c r="E21" s="402">
        <f>развёрнутый!Y23</f>
        <v>28</v>
      </c>
      <c r="F21" s="402">
        <f>развёрнутый!Z23</f>
        <v>14</v>
      </c>
      <c r="G21" s="402">
        <f>развёрнутый!AA23</f>
        <v>14</v>
      </c>
      <c r="H21" s="403">
        <f>развёрнутый!AB23</f>
        <v>8</v>
      </c>
      <c r="I21" s="417">
        <f>развёрнутый!AC23</f>
        <v>36</v>
      </c>
      <c r="J21" s="402">
        <f>развёрнутый!AD23</f>
        <v>0</v>
      </c>
      <c r="K21" s="402">
        <f>развёрнутый!AE23</f>
        <v>28</v>
      </c>
      <c r="L21" s="402">
        <f>развёрнутый!AF23</f>
        <v>14</v>
      </c>
      <c r="M21" s="402">
        <f>развёрнутый!AG23</f>
        <v>14</v>
      </c>
      <c r="N21" s="423">
        <f>развёрнутый!AH23</f>
        <v>8</v>
      </c>
      <c r="O21" s="420">
        <f>развёрнутый!AI23</f>
        <v>0</v>
      </c>
      <c r="P21" s="402">
        <f>развёрнутый!AJ23</f>
        <v>0</v>
      </c>
      <c r="Q21" s="402">
        <f>развёрнутый!AK23</f>
        <v>0</v>
      </c>
      <c r="R21" s="402">
        <f>развёрнутый!AL23</f>
        <v>0</v>
      </c>
      <c r="S21" s="402">
        <f>развёрнутый!AM23</f>
        <v>0</v>
      </c>
      <c r="T21" s="403">
        <f>развёрнутый!AN23</f>
        <v>0</v>
      </c>
    </row>
    <row r="22" spans="1:20" ht="30">
      <c r="A22" s="445" t="s">
        <v>311</v>
      </c>
      <c r="B22" s="410" t="s">
        <v>178</v>
      </c>
      <c r="C22" s="420">
        <f>развёрнутый!W24</f>
        <v>36</v>
      </c>
      <c r="D22" s="402">
        <f>развёрнутый!X24</f>
        <v>0</v>
      </c>
      <c r="E22" s="402">
        <f>развёрнутый!Y24</f>
        <v>28</v>
      </c>
      <c r="F22" s="402">
        <f>развёрнутый!Z24</f>
        <v>14</v>
      </c>
      <c r="G22" s="402">
        <f>развёрнутый!AA24</f>
        <v>14</v>
      </c>
      <c r="H22" s="403">
        <f>развёрнутый!AB24</f>
        <v>8</v>
      </c>
      <c r="I22" s="417">
        <f>развёрнутый!AC24</f>
        <v>36</v>
      </c>
      <c r="J22" s="402">
        <f>развёрнутый!AD24</f>
        <v>0</v>
      </c>
      <c r="K22" s="402">
        <f>развёрнутый!AE24</f>
        <v>28</v>
      </c>
      <c r="L22" s="402">
        <f>развёрнутый!AF24</f>
        <v>14</v>
      </c>
      <c r="M22" s="402">
        <f>развёрнутый!AG24</f>
        <v>14</v>
      </c>
      <c r="N22" s="423">
        <f>развёрнутый!AH24</f>
        <v>8</v>
      </c>
      <c r="O22" s="420">
        <f>развёрнутый!AI24</f>
        <v>0</v>
      </c>
      <c r="P22" s="402">
        <f>развёрнутый!AJ24</f>
        <v>0</v>
      </c>
      <c r="Q22" s="402">
        <f>развёрнутый!AK24</f>
        <v>0</v>
      </c>
      <c r="R22" s="402">
        <f>развёрнутый!AL24</f>
        <v>0</v>
      </c>
      <c r="S22" s="402">
        <f>развёрнутый!AM24</f>
        <v>0</v>
      </c>
      <c r="T22" s="403">
        <f>развёрнутый!AN24</f>
        <v>0</v>
      </c>
    </row>
    <row r="23" spans="1:20" ht="30">
      <c r="A23" s="445" t="s">
        <v>195</v>
      </c>
      <c r="B23" s="410" t="s">
        <v>183</v>
      </c>
      <c r="C23" s="420">
        <f>развёрнутый!W26</f>
        <v>72</v>
      </c>
      <c r="D23" s="402">
        <f>развёрнутый!X26</f>
        <v>0</v>
      </c>
      <c r="E23" s="402">
        <f>развёрнутый!Y26</f>
        <v>60</v>
      </c>
      <c r="F23" s="402">
        <f>развёрнутый!Z26</f>
        <v>30</v>
      </c>
      <c r="G23" s="402">
        <f>развёрнутый!AA26</f>
        <v>30</v>
      </c>
      <c r="H23" s="403">
        <f>развёрнутый!AB26</f>
        <v>12</v>
      </c>
      <c r="I23" s="417">
        <f>развёрнутый!AC26</f>
        <v>36</v>
      </c>
      <c r="J23" s="402">
        <f>развёрнутый!AD26</f>
        <v>0</v>
      </c>
      <c r="K23" s="402">
        <f>развёрнутый!AE26</f>
        <v>28</v>
      </c>
      <c r="L23" s="402">
        <f>развёрнутый!AF26</f>
        <v>14</v>
      </c>
      <c r="M23" s="402">
        <f>развёрнутый!AG26</f>
        <v>14</v>
      </c>
      <c r="N23" s="423">
        <f>развёрнутый!AH26</f>
        <v>8</v>
      </c>
      <c r="O23" s="420">
        <f>развёрнутый!AI26</f>
        <v>36</v>
      </c>
      <c r="P23" s="402">
        <f>развёрнутый!AJ26</f>
        <v>0</v>
      </c>
      <c r="Q23" s="402">
        <f>развёрнутый!AK26</f>
        <v>32</v>
      </c>
      <c r="R23" s="402">
        <f>развёрнутый!AL26</f>
        <v>16</v>
      </c>
      <c r="S23" s="402">
        <f>развёрнутый!AM26</f>
        <v>16</v>
      </c>
      <c r="T23" s="403">
        <f>развёрнутый!AN26</f>
        <v>4</v>
      </c>
    </row>
    <row r="24" spans="1:20" ht="30">
      <c r="A24" s="443" t="s">
        <v>40</v>
      </c>
      <c r="B24" s="412" t="s">
        <v>35</v>
      </c>
      <c r="C24" s="419">
        <f>развёрнутый!W27</f>
        <v>648</v>
      </c>
      <c r="D24" s="406">
        <f>развёрнутый!X27</f>
        <v>0</v>
      </c>
      <c r="E24" s="406">
        <f>развёрнутый!Y27</f>
        <v>404</v>
      </c>
      <c r="F24" s="406">
        <f>развёрнутый!Z27</f>
        <v>100</v>
      </c>
      <c r="G24" s="406">
        <f>развёрнутый!AA27</f>
        <v>304</v>
      </c>
      <c r="H24" s="407">
        <f>развёрнутый!AB27</f>
        <v>244</v>
      </c>
      <c r="I24" s="416">
        <f>развёрнутый!AC27</f>
        <v>396</v>
      </c>
      <c r="J24" s="406">
        <f>развёрнутый!AD27</f>
        <v>0</v>
      </c>
      <c r="K24" s="406">
        <f>развёрнутый!AE27</f>
        <v>192</v>
      </c>
      <c r="L24" s="406">
        <f>развёрнутый!AF27</f>
        <v>68</v>
      </c>
      <c r="M24" s="406">
        <f>развёрнутый!AG27</f>
        <v>124</v>
      </c>
      <c r="N24" s="422">
        <f>развёрнутый!AH27</f>
        <v>172</v>
      </c>
      <c r="O24" s="419">
        <f>развёрнутый!AI27</f>
        <v>252</v>
      </c>
      <c r="P24" s="406">
        <f>развёрнутый!AJ27</f>
        <v>0</v>
      </c>
      <c r="Q24" s="406">
        <f>развёрнутый!AK27</f>
        <v>212</v>
      </c>
      <c r="R24" s="406">
        <f>развёрнутый!AL27</f>
        <v>32</v>
      </c>
      <c r="S24" s="406">
        <f>развёрнутый!AM27</f>
        <v>180</v>
      </c>
      <c r="T24" s="407">
        <f>развёрнутый!AN27</f>
        <v>72</v>
      </c>
    </row>
    <row r="25" spans="1:20" ht="20">
      <c r="A25" s="444" t="s">
        <v>42</v>
      </c>
      <c r="B25" s="411" t="s">
        <v>184</v>
      </c>
      <c r="C25" s="420">
        <f>развёрнутый!W29</f>
        <v>72</v>
      </c>
      <c r="D25" s="402">
        <f>развёрнутый!X29</f>
        <v>0</v>
      </c>
      <c r="E25" s="402">
        <f>развёрнутый!Y29</f>
        <v>56</v>
      </c>
      <c r="F25" s="402">
        <f>развёрнутый!Z29</f>
        <v>0</v>
      </c>
      <c r="G25" s="402">
        <f>развёрнутый!AA29</f>
        <v>56</v>
      </c>
      <c r="H25" s="403">
        <f>развёрнутый!AB29</f>
        <v>16</v>
      </c>
      <c r="I25" s="417">
        <f>развёрнутый!AC29</f>
        <v>36</v>
      </c>
      <c r="J25" s="402">
        <f>развёрнутый!AD29</f>
        <v>0</v>
      </c>
      <c r="K25" s="402">
        <f>развёрнутый!AE29</f>
        <v>28</v>
      </c>
      <c r="L25" s="402">
        <f>развёрнутый!AF29</f>
        <v>0</v>
      </c>
      <c r="M25" s="402">
        <f>развёрнутый!AG29</f>
        <v>28</v>
      </c>
      <c r="N25" s="423">
        <f>развёрнутый!AH29</f>
        <v>8</v>
      </c>
      <c r="O25" s="420">
        <f>развёрнутый!AI29</f>
        <v>36</v>
      </c>
      <c r="P25" s="402">
        <f>развёрнутый!AJ29</f>
        <v>0</v>
      </c>
      <c r="Q25" s="402">
        <f>развёрнутый!AK29</f>
        <v>28</v>
      </c>
      <c r="R25" s="402">
        <f>развёрнутый!AL29</f>
        <v>0</v>
      </c>
      <c r="S25" s="402">
        <f>развёрнутый!AM29</f>
        <v>28</v>
      </c>
      <c r="T25" s="403">
        <f>развёрнутый!AN29</f>
        <v>8</v>
      </c>
    </row>
    <row r="26" spans="1:20" ht="52">
      <c r="A26" s="444" t="s">
        <v>44</v>
      </c>
      <c r="B26" s="413" t="s">
        <v>200</v>
      </c>
      <c r="C26" s="420">
        <f>развёрнутый!W31</f>
        <v>72</v>
      </c>
      <c r="D26" s="402">
        <f>развёрнутый!X31</f>
        <v>0</v>
      </c>
      <c r="E26" s="402">
        <f>развёрнутый!Y31</f>
        <v>56</v>
      </c>
      <c r="F26" s="402">
        <f>развёрнутый!Z31</f>
        <v>0</v>
      </c>
      <c r="G26" s="402">
        <f>развёрнутый!AA31</f>
        <v>56</v>
      </c>
      <c r="H26" s="403">
        <f>развёрнутый!AB31</f>
        <v>16</v>
      </c>
      <c r="I26" s="417">
        <f>развёрнутый!AC31</f>
        <v>36</v>
      </c>
      <c r="J26" s="402">
        <f>развёрнутый!AD31</f>
        <v>0</v>
      </c>
      <c r="K26" s="402">
        <f>развёрнутый!AE31</f>
        <v>28</v>
      </c>
      <c r="L26" s="402">
        <f>развёрнутый!AF31</f>
        <v>0</v>
      </c>
      <c r="M26" s="402">
        <f>развёрнутый!AG31</f>
        <v>28</v>
      </c>
      <c r="N26" s="423">
        <f>развёрнутый!AH31</f>
        <v>8</v>
      </c>
      <c r="O26" s="420">
        <f>развёрнутый!AI31</f>
        <v>36</v>
      </c>
      <c r="P26" s="402">
        <f>развёрнутый!AJ31</f>
        <v>0</v>
      </c>
      <c r="Q26" s="402">
        <f>развёрнутый!AK31</f>
        <v>28</v>
      </c>
      <c r="R26" s="402">
        <f>развёрнутый!AL31</f>
        <v>0</v>
      </c>
      <c r="S26" s="402">
        <f>развёрнутый!AM31</f>
        <v>28</v>
      </c>
      <c r="T26" s="403">
        <f>развёрнутый!AN31</f>
        <v>8</v>
      </c>
    </row>
    <row r="27" spans="1:20" ht="30">
      <c r="A27" s="444" t="s">
        <v>45</v>
      </c>
      <c r="B27" s="411" t="s">
        <v>202</v>
      </c>
      <c r="C27" s="420">
        <f>развёрнутый!W32</f>
        <v>72</v>
      </c>
      <c r="D27" s="402">
        <f>развёрнутый!X32</f>
        <v>0</v>
      </c>
      <c r="E27" s="402">
        <f>развёрнутый!Y32</f>
        <v>56</v>
      </c>
      <c r="F27" s="402">
        <f>развёрнутый!Z32</f>
        <v>14</v>
      </c>
      <c r="G27" s="402">
        <f>развёрнутый!AA32</f>
        <v>42</v>
      </c>
      <c r="H27" s="403">
        <f>развёрнутый!AB32</f>
        <v>16</v>
      </c>
      <c r="I27" s="417">
        <f>развёрнутый!AC32</f>
        <v>36</v>
      </c>
      <c r="J27" s="402">
        <f>развёрнутый!AD32</f>
        <v>0</v>
      </c>
      <c r="K27" s="402">
        <f>развёрнутый!AE32</f>
        <v>28</v>
      </c>
      <c r="L27" s="402">
        <f>развёрнутый!AF32</f>
        <v>14</v>
      </c>
      <c r="M27" s="402">
        <f>развёрнутый!AG32</f>
        <v>14</v>
      </c>
      <c r="N27" s="423">
        <f>развёрнутый!AH32</f>
        <v>8</v>
      </c>
      <c r="O27" s="420">
        <f>развёрнутый!AI32</f>
        <v>36</v>
      </c>
      <c r="P27" s="402">
        <f>развёрнутый!AJ32</f>
        <v>0</v>
      </c>
      <c r="Q27" s="402">
        <f>развёрнутый!AK32</f>
        <v>28</v>
      </c>
      <c r="R27" s="402">
        <f>развёрнутый!AL32</f>
        <v>0</v>
      </c>
      <c r="S27" s="402">
        <f>развёрнутый!AM32</f>
        <v>28</v>
      </c>
      <c r="T27" s="403">
        <f>развёрнутый!AN32</f>
        <v>8</v>
      </c>
    </row>
    <row r="28" spans="1:20" ht="26">
      <c r="A28" s="444" t="s">
        <v>46</v>
      </c>
      <c r="B28" s="413" t="s">
        <v>201</v>
      </c>
      <c r="C28" s="420">
        <f>развёрнутый!W33</f>
        <v>180</v>
      </c>
      <c r="D28" s="402">
        <f>развёрнутый!X33</f>
        <v>0</v>
      </c>
      <c r="E28" s="402">
        <f>развёрнутый!Y33</f>
        <v>100</v>
      </c>
      <c r="F28" s="402">
        <f>развёрнутый!Z33</f>
        <v>34</v>
      </c>
      <c r="G28" s="402">
        <f>развёрнутый!AA33</f>
        <v>66</v>
      </c>
      <c r="H28" s="403">
        <f>развёрнутый!AB33</f>
        <v>80</v>
      </c>
      <c r="I28" s="417">
        <f>развёрнутый!AC33</f>
        <v>108</v>
      </c>
      <c r="J28" s="402">
        <f>развёрнутый!AD33</f>
        <v>0</v>
      </c>
      <c r="K28" s="402">
        <f>развёрнутый!AE33</f>
        <v>36</v>
      </c>
      <c r="L28" s="402">
        <f>развёрнутый!AF33</f>
        <v>18</v>
      </c>
      <c r="M28" s="402">
        <f>развёрнутый!AG33</f>
        <v>18</v>
      </c>
      <c r="N28" s="423">
        <f>развёрнутый!AH33</f>
        <v>40</v>
      </c>
      <c r="O28" s="420">
        <f>развёрнутый!AI33</f>
        <v>72</v>
      </c>
      <c r="P28" s="402">
        <f>развёрнутый!AJ33</f>
        <v>0</v>
      </c>
      <c r="Q28" s="402">
        <f>развёрнутый!AK33</f>
        <v>64</v>
      </c>
      <c r="R28" s="402">
        <f>развёрнутый!AL33</f>
        <v>16</v>
      </c>
      <c r="S28" s="402">
        <f>развёрнутый!AM33</f>
        <v>48</v>
      </c>
      <c r="T28" s="403">
        <f>развёрнутый!AN33</f>
        <v>40</v>
      </c>
    </row>
    <row r="29" spans="1:20" ht="30">
      <c r="A29" s="444" t="s">
        <v>196</v>
      </c>
      <c r="B29" s="411" t="s">
        <v>203</v>
      </c>
      <c r="C29" s="420">
        <f>развёрнутый!W34</f>
        <v>144</v>
      </c>
      <c r="D29" s="402">
        <f>развёрнутый!X34</f>
        <v>0</v>
      </c>
      <c r="E29" s="402">
        <f>развёрнутый!Y34</f>
        <v>68</v>
      </c>
      <c r="F29" s="402">
        <f>развёрнутый!Z34</f>
        <v>18</v>
      </c>
      <c r="G29" s="402">
        <f>развёрнутый!AA34</f>
        <v>50</v>
      </c>
      <c r="H29" s="403">
        <f>развёрнутый!AB34</f>
        <v>76</v>
      </c>
      <c r="I29" s="417">
        <f>развёрнутый!AC34</f>
        <v>108</v>
      </c>
      <c r="J29" s="402">
        <f>развёрнутый!AD34</f>
        <v>0</v>
      </c>
      <c r="K29" s="402">
        <f>развёрнутый!AE34</f>
        <v>36</v>
      </c>
      <c r="L29" s="402">
        <f>развёрнутый!AF34</f>
        <v>18</v>
      </c>
      <c r="M29" s="402">
        <f>развёрнутый!AG34</f>
        <v>18</v>
      </c>
      <c r="N29" s="423">
        <f>развёрнутый!AH34</f>
        <v>72</v>
      </c>
      <c r="O29" s="420">
        <f>развёрнутый!AI34</f>
        <v>36</v>
      </c>
      <c r="P29" s="402">
        <f>развёрнутый!AJ34</f>
        <v>0</v>
      </c>
      <c r="Q29" s="402">
        <f>развёрнутый!AK34</f>
        <v>32</v>
      </c>
      <c r="R29" s="402">
        <f>развёрнутый!AL34</f>
        <v>0</v>
      </c>
      <c r="S29" s="402">
        <f>развёрнутый!AM34</f>
        <v>32</v>
      </c>
      <c r="T29" s="403">
        <f>развёрнутый!AN34</f>
        <v>4</v>
      </c>
    </row>
    <row r="30" spans="1:20" ht="20">
      <c r="A30" s="444" t="s">
        <v>198</v>
      </c>
      <c r="B30" s="411" t="s">
        <v>186</v>
      </c>
      <c r="C30" s="420">
        <f>развёрнутый!W36</f>
        <v>108</v>
      </c>
      <c r="D30" s="402">
        <f>развёрнутый!X36</f>
        <v>0</v>
      </c>
      <c r="E30" s="402">
        <f>развёрнутый!Y36</f>
        <v>68</v>
      </c>
      <c r="F30" s="402">
        <f>развёрнутый!Z36</f>
        <v>34</v>
      </c>
      <c r="G30" s="402">
        <f>развёрнутый!AA36</f>
        <v>34</v>
      </c>
      <c r="H30" s="403">
        <f>развёрнутый!AB36</f>
        <v>40</v>
      </c>
      <c r="I30" s="417">
        <f>развёрнутый!AC36</f>
        <v>72</v>
      </c>
      <c r="J30" s="402">
        <f>развёрнутый!AD36</f>
        <v>0</v>
      </c>
      <c r="K30" s="402">
        <f>развёрнутый!AE36</f>
        <v>36</v>
      </c>
      <c r="L30" s="402">
        <f>развёрнутый!AF36</f>
        <v>18</v>
      </c>
      <c r="M30" s="402">
        <f>развёрнутый!AG36</f>
        <v>18</v>
      </c>
      <c r="N30" s="423">
        <f>развёрнутый!AH36</f>
        <v>36</v>
      </c>
      <c r="O30" s="420">
        <f>развёрнутый!AI36</f>
        <v>36</v>
      </c>
      <c r="P30" s="402">
        <f>развёрнутый!AJ36</f>
        <v>0</v>
      </c>
      <c r="Q30" s="402">
        <f>развёрнутый!AK36</f>
        <v>32</v>
      </c>
      <c r="R30" s="402">
        <f>развёрнутый!AL36</f>
        <v>16</v>
      </c>
      <c r="S30" s="402">
        <f>развёрнутый!AM36</f>
        <v>16</v>
      </c>
      <c r="T30" s="403">
        <f>развёрнутый!AN36</f>
        <v>4</v>
      </c>
    </row>
    <row r="31" spans="1:20">
      <c r="A31" s="441" t="s">
        <v>208</v>
      </c>
      <c r="B31" s="448" t="s">
        <v>209</v>
      </c>
      <c r="C31" s="419">
        <f>развёрнутый!W37</f>
        <v>612</v>
      </c>
      <c r="D31" s="406">
        <f>развёрнутый!X37</f>
        <v>0</v>
      </c>
      <c r="E31" s="406">
        <f>развёрнутый!Y37</f>
        <v>612</v>
      </c>
      <c r="F31" s="406">
        <f>развёрнутый!Z37</f>
        <v>0</v>
      </c>
      <c r="G31" s="406">
        <f>развёрнутый!AA37</f>
        <v>612</v>
      </c>
      <c r="H31" s="407">
        <f>развёрнутый!AB37</f>
        <v>0</v>
      </c>
      <c r="I31" s="416">
        <f>развёрнутый!AC37</f>
        <v>180</v>
      </c>
      <c r="J31" s="406">
        <f>развёрнутый!AD37</f>
        <v>0</v>
      </c>
      <c r="K31" s="406">
        <f>развёрнутый!AE37</f>
        <v>144</v>
      </c>
      <c r="L31" s="406">
        <f>развёрнутый!AF37</f>
        <v>0</v>
      </c>
      <c r="M31" s="406">
        <f>развёрнутый!AG37</f>
        <v>144</v>
      </c>
      <c r="N31" s="422">
        <f>развёрнутый!AH37</f>
        <v>36</v>
      </c>
      <c r="O31" s="419">
        <f>развёрнутый!AI37</f>
        <v>432</v>
      </c>
      <c r="P31" s="406">
        <f>развёрнутый!AJ37</f>
        <v>0</v>
      </c>
      <c r="Q31" s="406">
        <f>развёрнутый!AK37</f>
        <v>468</v>
      </c>
      <c r="R31" s="406">
        <f>развёрнутый!AL37</f>
        <v>0</v>
      </c>
      <c r="S31" s="406">
        <f>развёрнутый!AM37</f>
        <v>468</v>
      </c>
      <c r="T31" s="407">
        <f>развёрнутый!AN37</f>
        <v>-36</v>
      </c>
    </row>
    <row r="32" spans="1:20" ht="15">
      <c r="A32" s="442" t="s">
        <v>47</v>
      </c>
      <c r="B32" s="414" t="s">
        <v>190</v>
      </c>
      <c r="C32" s="425">
        <f>развёрнутый!W38</f>
        <v>378</v>
      </c>
      <c r="D32" s="426">
        <f>развёрнутый!X38</f>
        <v>0</v>
      </c>
      <c r="E32" s="426">
        <f>развёрнутый!Y38</f>
        <v>378</v>
      </c>
      <c r="F32" s="426">
        <f>развёрнутый!Z38</f>
        <v>0</v>
      </c>
      <c r="G32" s="426">
        <f>развёрнутый!AA38</f>
        <v>378</v>
      </c>
      <c r="H32" s="427">
        <f>развёрнутый!AB38</f>
        <v>0</v>
      </c>
      <c r="I32" s="428">
        <f>развёрнутый!AC38</f>
        <v>108</v>
      </c>
      <c r="J32" s="426">
        <f>развёрнутый!AD38</f>
        <v>0</v>
      </c>
      <c r="K32" s="426">
        <f>развёрнутый!AE38</f>
        <v>72</v>
      </c>
      <c r="L32" s="426">
        <f>развёрнутый!AF38</f>
        <v>0</v>
      </c>
      <c r="M32" s="426">
        <f>развёрнутый!AG38</f>
        <v>72</v>
      </c>
      <c r="N32" s="429">
        <f>развёрнутый!AH38</f>
        <v>36</v>
      </c>
      <c r="O32" s="425">
        <f>развёрнутый!AI38</f>
        <v>270</v>
      </c>
      <c r="P32" s="426">
        <f>развёрнутый!AJ38</f>
        <v>0</v>
      </c>
      <c r="Q32" s="426">
        <f>развёрнутый!AK38</f>
        <v>306</v>
      </c>
      <c r="R32" s="426">
        <f>развёрнутый!AL38</f>
        <v>0</v>
      </c>
      <c r="S32" s="426">
        <f>развёрнутый!AM38</f>
        <v>306</v>
      </c>
      <c r="T32" s="427">
        <f>развёрнутый!AN38</f>
        <v>-36</v>
      </c>
    </row>
    <row r="33" spans="1:20" ht="16" customHeight="1">
      <c r="A33" s="442" t="s">
        <v>48</v>
      </c>
      <c r="B33" s="410" t="s">
        <v>169</v>
      </c>
      <c r="C33" s="420">
        <f>развёрнутый!W39</f>
        <v>162</v>
      </c>
      <c r="D33" s="402">
        <f>развёрнутый!X39</f>
        <v>0</v>
      </c>
      <c r="E33" s="402">
        <f>развёрнутый!Y39</f>
        <v>162</v>
      </c>
      <c r="F33" s="402">
        <f>развёрнутый!Z39</f>
        <v>0</v>
      </c>
      <c r="G33" s="402">
        <f>развёрнутый!AA39</f>
        <v>162</v>
      </c>
      <c r="H33" s="403">
        <f>развёрнутый!AB39</f>
        <v>0</v>
      </c>
      <c r="I33" s="417">
        <f>развёрнутый!AC39</f>
        <v>0</v>
      </c>
      <c r="J33" s="402">
        <f>развёрнутый!AD39</f>
        <v>0</v>
      </c>
      <c r="K33" s="402">
        <f>развёрнутый!AE39</f>
        <v>0</v>
      </c>
      <c r="L33" s="402">
        <f>развёрнутый!AF39</f>
        <v>0</v>
      </c>
      <c r="M33" s="402">
        <f>развёрнутый!AG39</f>
        <v>0</v>
      </c>
      <c r="N33" s="423">
        <f>развёрнутый!AH39</f>
        <v>0</v>
      </c>
      <c r="O33" s="420">
        <f>развёрнутый!AI39</f>
        <v>162</v>
      </c>
      <c r="P33" s="402">
        <f>развёрнутый!AJ39</f>
        <v>0</v>
      </c>
      <c r="Q33" s="402">
        <f>развёрнутый!AK39</f>
        <v>162</v>
      </c>
      <c r="R33" s="402">
        <f>развёрнутый!AL39</f>
        <v>0</v>
      </c>
      <c r="S33" s="402">
        <f>развёрнутый!AM39</f>
        <v>162</v>
      </c>
      <c r="T33" s="403">
        <f>развёрнутый!AN39</f>
        <v>0</v>
      </c>
    </row>
    <row r="34" spans="1:20" ht="15">
      <c r="A34" s="446" t="s">
        <v>49</v>
      </c>
      <c r="B34" s="410" t="s">
        <v>13</v>
      </c>
      <c r="C34" s="420">
        <f>развёрнутый!W40</f>
        <v>216</v>
      </c>
      <c r="D34" s="402">
        <f>развёрнутый!X40</f>
        <v>0</v>
      </c>
      <c r="E34" s="402">
        <f>развёрнутый!Y40</f>
        <v>216</v>
      </c>
      <c r="F34" s="402">
        <f>развёрнутый!Z40</f>
        <v>0</v>
      </c>
      <c r="G34" s="402">
        <f>развёрнутый!AA40</f>
        <v>216</v>
      </c>
      <c r="H34" s="403">
        <f>развёрнутый!AB40</f>
        <v>0</v>
      </c>
      <c r="I34" s="417">
        <f>развёрнутый!AC40</f>
        <v>108</v>
      </c>
      <c r="J34" s="402">
        <f>развёрнутый!AD40</f>
        <v>0</v>
      </c>
      <c r="K34" s="402">
        <f>развёрнутый!AE40</f>
        <v>72</v>
      </c>
      <c r="L34" s="402">
        <f>развёрнутый!AF40</f>
        <v>0</v>
      </c>
      <c r="M34" s="402">
        <f>развёрнутый!AG40</f>
        <v>72</v>
      </c>
      <c r="N34" s="423">
        <f>развёрнутый!AH40</f>
        <v>36</v>
      </c>
      <c r="O34" s="420">
        <f>развёрнутый!AI40</f>
        <v>108</v>
      </c>
      <c r="P34" s="402">
        <f>развёрнутый!AJ40</f>
        <v>0</v>
      </c>
      <c r="Q34" s="402">
        <f>развёрнутый!AK40</f>
        <v>144</v>
      </c>
      <c r="R34" s="402">
        <f>развёрнутый!AL40</f>
        <v>0</v>
      </c>
      <c r="S34" s="402">
        <f>развёрнутый!AM40</f>
        <v>144</v>
      </c>
      <c r="T34" s="403">
        <f>развёрнутый!AN40</f>
        <v>-36</v>
      </c>
    </row>
    <row r="35" spans="1:20" ht="15">
      <c r="A35" s="442" t="s">
        <v>50</v>
      </c>
      <c r="B35" s="414" t="s">
        <v>318</v>
      </c>
      <c r="C35" s="425">
        <f>развёрнутый!W41</f>
        <v>234</v>
      </c>
      <c r="D35" s="426">
        <f>развёрнутый!X41</f>
        <v>0</v>
      </c>
      <c r="E35" s="426">
        <f>развёрнутый!Y41</f>
        <v>234</v>
      </c>
      <c r="F35" s="426">
        <f>развёрнутый!Z41</f>
        <v>0</v>
      </c>
      <c r="G35" s="426">
        <f>развёрнутый!AA41</f>
        <v>234</v>
      </c>
      <c r="H35" s="427">
        <f>развёрнутый!AB41</f>
        <v>0</v>
      </c>
      <c r="I35" s="428">
        <f>развёрнутый!AC41</f>
        <v>72</v>
      </c>
      <c r="J35" s="426">
        <f>развёрнутый!AD41</f>
        <v>0</v>
      </c>
      <c r="K35" s="426">
        <f>развёрнутый!AE41</f>
        <v>72</v>
      </c>
      <c r="L35" s="426">
        <f>развёрнутый!AF41</f>
        <v>0</v>
      </c>
      <c r="M35" s="426">
        <f>развёрнутый!AG41</f>
        <v>72</v>
      </c>
      <c r="N35" s="429">
        <f>развёрнутый!AH41</f>
        <v>0</v>
      </c>
      <c r="O35" s="425">
        <f>развёрнутый!AI41</f>
        <v>162</v>
      </c>
      <c r="P35" s="426">
        <f>развёрнутый!AJ41</f>
        <v>0</v>
      </c>
      <c r="Q35" s="426">
        <f>развёрнутый!AK41</f>
        <v>162</v>
      </c>
      <c r="R35" s="426">
        <f>развёрнутый!AL41</f>
        <v>0</v>
      </c>
      <c r="S35" s="426">
        <f>развёрнутый!AM41</f>
        <v>162</v>
      </c>
      <c r="T35" s="427">
        <f>развёрнутый!AN41</f>
        <v>0</v>
      </c>
    </row>
    <row r="36" spans="1:20">
      <c r="A36" s="447" t="s">
        <v>51</v>
      </c>
      <c r="B36" s="415" t="s">
        <v>312</v>
      </c>
      <c r="C36" s="420">
        <f>развёрнутый!W42</f>
        <v>72</v>
      </c>
      <c r="D36" s="402">
        <f>развёрнутый!X42</f>
        <v>0</v>
      </c>
      <c r="E36" s="402">
        <f>развёрнутый!Y42</f>
        <v>72</v>
      </c>
      <c r="F36" s="402">
        <f>развёрнутый!Z42</f>
        <v>0</v>
      </c>
      <c r="G36" s="402">
        <f>развёрнутый!AA42</f>
        <v>72</v>
      </c>
      <c r="H36" s="403">
        <f>развёрнутый!AB42</f>
        <v>0</v>
      </c>
      <c r="I36" s="417">
        <f>развёрнутый!AC42</f>
        <v>72</v>
      </c>
      <c r="J36" s="402">
        <f>развёрнутый!AD42</f>
        <v>0</v>
      </c>
      <c r="K36" s="402">
        <f>развёрнутый!AE42</f>
        <v>72</v>
      </c>
      <c r="L36" s="402">
        <f>развёрнутый!AF42</f>
        <v>0</v>
      </c>
      <c r="M36" s="402">
        <f>развёрнутый!AG42</f>
        <v>72</v>
      </c>
      <c r="N36" s="423">
        <f>развёрнутый!AH42</f>
        <v>0</v>
      </c>
      <c r="O36" s="420">
        <f>развёрнутый!AI42</f>
        <v>0</v>
      </c>
      <c r="P36" s="402">
        <f>развёрнутый!AJ42</f>
        <v>0</v>
      </c>
      <c r="Q36" s="402">
        <f>развёрнутый!AK42</f>
        <v>0</v>
      </c>
      <c r="R36" s="402">
        <f>развёрнутый!AL42</f>
        <v>0</v>
      </c>
      <c r="S36" s="402">
        <f>развёрнутый!AM42</f>
        <v>0</v>
      </c>
      <c r="T36" s="403">
        <f>развёрнутый!AN42</f>
        <v>0</v>
      </c>
    </row>
    <row r="37" spans="1:20">
      <c r="A37" s="447" t="s">
        <v>52</v>
      </c>
      <c r="B37" s="415" t="s">
        <v>273</v>
      </c>
      <c r="C37" s="420">
        <f>развёрнутый!W43</f>
        <v>162</v>
      </c>
      <c r="D37" s="402">
        <f>развёрнутый!X43</f>
        <v>0</v>
      </c>
      <c r="E37" s="402">
        <f>развёрнутый!Y43</f>
        <v>162</v>
      </c>
      <c r="F37" s="402">
        <f>развёрнутый!Z43</f>
        <v>0</v>
      </c>
      <c r="G37" s="402">
        <f>развёрнутый!AA43</f>
        <v>162</v>
      </c>
      <c r="H37" s="403">
        <f>развёрнутый!AB43</f>
        <v>0</v>
      </c>
      <c r="I37" s="417">
        <f>развёрнутый!AC43</f>
        <v>0</v>
      </c>
      <c r="J37" s="402">
        <f>развёрнутый!AD43</f>
        <v>0</v>
      </c>
      <c r="K37" s="402">
        <f>развёрнутый!AE43</f>
        <v>0</v>
      </c>
      <c r="L37" s="402">
        <f>развёрнутый!AF43</f>
        <v>0</v>
      </c>
      <c r="M37" s="402">
        <f>развёрнутый!AG43</f>
        <v>0</v>
      </c>
      <c r="N37" s="423">
        <f>развёрнутый!AH43</f>
        <v>0</v>
      </c>
      <c r="O37" s="420">
        <f>развёрнутый!AI43</f>
        <v>162</v>
      </c>
      <c r="P37" s="402">
        <f>развёрнутый!AJ43</f>
        <v>0</v>
      </c>
      <c r="Q37" s="402">
        <f>развёрнутый!AK43</f>
        <v>162</v>
      </c>
      <c r="R37" s="402">
        <f>развёрнутый!AL43</f>
        <v>0</v>
      </c>
      <c r="S37" s="402">
        <f>развёрнутый!AM43</f>
        <v>162</v>
      </c>
      <c r="T37" s="403">
        <f>развёрнутый!AN43</f>
        <v>0</v>
      </c>
    </row>
    <row r="38" spans="1:20" ht="16" thickBot="1">
      <c r="A38" s="676" t="s">
        <v>56</v>
      </c>
      <c r="B38" s="677"/>
      <c r="C38" s="421">
        <f>развёрнутый!W49</f>
        <v>2160</v>
      </c>
      <c r="D38" s="404">
        <f>развёрнутый!X49</f>
        <v>63</v>
      </c>
      <c r="E38" s="404">
        <f>развёрнутый!Y49</f>
        <v>1612</v>
      </c>
      <c r="F38" s="404">
        <f>развёрнутый!Z49</f>
        <v>329</v>
      </c>
      <c r="G38" s="404">
        <f>развёрнутый!AA49</f>
        <v>1283</v>
      </c>
      <c r="H38" s="405">
        <f>развёрнутый!AB49</f>
        <v>458</v>
      </c>
      <c r="I38" s="418">
        <f>развёрнутый!AC49</f>
        <v>1080</v>
      </c>
      <c r="J38" s="404">
        <f>развёрнутый!AD49</f>
        <v>36</v>
      </c>
      <c r="K38" s="404">
        <f>развёрнутый!AE49</f>
        <v>644</v>
      </c>
      <c r="L38" s="404">
        <f>развёрнутый!AF49</f>
        <v>185</v>
      </c>
      <c r="M38" s="404">
        <f>развёрнутый!AG49</f>
        <v>459</v>
      </c>
      <c r="N38" s="424">
        <f>развёрнутый!AH49</f>
        <v>400</v>
      </c>
      <c r="O38" s="421">
        <f>развёрнутый!AI49</f>
        <v>1080</v>
      </c>
      <c r="P38" s="404">
        <f>развёрнутый!AJ49</f>
        <v>54</v>
      </c>
      <c r="Q38" s="404">
        <f>развёрнутый!AK49</f>
        <v>968</v>
      </c>
      <c r="R38" s="404">
        <f>развёрнутый!AL49</f>
        <v>144</v>
      </c>
      <c r="S38" s="404">
        <f>развёрнутый!AM49</f>
        <v>824</v>
      </c>
      <c r="T38" s="405">
        <f>развёрнутый!AN49</f>
        <v>58</v>
      </c>
    </row>
    <row r="39" spans="1:20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</sheetData>
  <mergeCells count="26">
    <mergeCell ref="A6:T6"/>
    <mergeCell ref="A1:T1"/>
    <mergeCell ref="N2:T2"/>
    <mergeCell ref="B3:R3"/>
    <mergeCell ref="A4:T4"/>
    <mergeCell ref="A5:T5"/>
    <mergeCell ref="G2:M2"/>
    <mergeCell ref="A2:B2"/>
    <mergeCell ref="O8:T8"/>
    <mergeCell ref="O9:O10"/>
    <mergeCell ref="P9:P10"/>
    <mergeCell ref="Q9:S9"/>
    <mergeCell ref="T9:T10"/>
    <mergeCell ref="I9:I10"/>
    <mergeCell ref="J9:J10"/>
    <mergeCell ref="K9:M9"/>
    <mergeCell ref="N9:N10"/>
    <mergeCell ref="C8:H8"/>
    <mergeCell ref="I8:N8"/>
    <mergeCell ref="A38:B38"/>
    <mergeCell ref="C9:C10"/>
    <mergeCell ref="D9:D10"/>
    <mergeCell ref="E9:G9"/>
    <mergeCell ref="H9:H10"/>
    <mergeCell ref="A8:A10"/>
    <mergeCell ref="B8:B10"/>
  </mergeCells>
  <phoneticPr fontId="19" type="noConversion"/>
  <printOptions horizontalCentered="1" verticalCentered="1"/>
  <pageMargins left="0" right="0" top="0" bottom="0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T48"/>
  <sheetViews>
    <sheetView topLeftCell="A4" workbookViewId="0">
      <selection activeCell="B23" sqref="B23"/>
    </sheetView>
  </sheetViews>
  <sheetFormatPr baseColWidth="10" defaultColWidth="8.83203125" defaultRowHeight="14" x14ac:dyDescent="0"/>
  <cols>
    <col min="1" max="1" width="6" customWidth="1"/>
    <col min="2" max="2" width="27.1640625" customWidth="1"/>
    <col min="3" max="3" width="4.83203125" customWidth="1"/>
    <col min="4" max="4" width="4.6640625" customWidth="1"/>
    <col min="5" max="5" width="5" customWidth="1"/>
    <col min="6" max="6" width="4.6640625" customWidth="1"/>
    <col min="7" max="7" width="4.83203125" customWidth="1"/>
    <col min="8" max="8" width="4.6640625" customWidth="1"/>
    <col min="9" max="9" width="5.1640625" customWidth="1"/>
    <col min="10" max="14" width="4.6640625" customWidth="1"/>
    <col min="15" max="15" width="5" customWidth="1"/>
    <col min="16" max="20" width="4.6640625" customWidth="1"/>
  </cols>
  <sheetData>
    <row r="1" spans="1:20" ht="63.75" customHeight="1">
      <c r="A1" s="636" t="s">
        <v>280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</row>
    <row r="2" spans="1:20" ht="103" customHeight="1">
      <c r="A2" s="654" t="s">
        <v>285</v>
      </c>
      <c r="B2" s="654"/>
      <c r="C2" s="25"/>
      <c r="D2" s="25"/>
      <c r="E2" s="25"/>
      <c r="F2" s="27"/>
      <c r="G2" s="655"/>
      <c r="H2" s="655"/>
      <c r="I2" s="655"/>
      <c r="J2" s="655"/>
      <c r="K2" s="655"/>
      <c r="L2" s="655"/>
      <c r="M2" s="655"/>
      <c r="N2" s="654" t="s">
        <v>281</v>
      </c>
      <c r="O2" s="697"/>
      <c r="P2" s="697"/>
      <c r="Q2" s="697"/>
      <c r="R2" s="697"/>
      <c r="S2" s="697"/>
      <c r="T2" s="697"/>
    </row>
    <row r="3" spans="1:20" ht="16">
      <c r="A3" s="24"/>
      <c r="B3" s="484" t="s">
        <v>279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21"/>
      <c r="T3" s="21"/>
    </row>
    <row r="4" spans="1:20" ht="16">
      <c r="A4" s="664" t="s">
        <v>295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</row>
    <row r="5" spans="1:20" ht="16">
      <c r="A5" s="664" t="s">
        <v>294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</row>
    <row r="6" spans="1:20" ht="16">
      <c r="A6" s="665" t="s">
        <v>1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</row>
    <row r="7" spans="1:20" ht="15" thickBot="1">
      <c r="A7" s="21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>
      <c r="A8" s="698" t="s">
        <v>57</v>
      </c>
      <c r="B8" s="684" t="s">
        <v>2</v>
      </c>
      <c r="C8" s="688" t="s">
        <v>236</v>
      </c>
      <c r="D8" s="689"/>
      <c r="E8" s="689"/>
      <c r="F8" s="689"/>
      <c r="G8" s="689"/>
      <c r="H8" s="690"/>
      <c r="I8" s="691" t="s">
        <v>243</v>
      </c>
      <c r="J8" s="689"/>
      <c r="K8" s="689"/>
      <c r="L8" s="689"/>
      <c r="M8" s="689"/>
      <c r="N8" s="692"/>
      <c r="O8" s="688" t="s">
        <v>244</v>
      </c>
      <c r="P8" s="689"/>
      <c r="Q8" s="689"/>
      <c r="R8" s="689"/>
      <c r="S8" s="689"/>
      <c r="T8" s="690"/>
    </row>
    <row r="9" spans="1:20">
      <c r="A9" s="699"/>
      <c r="B9" s="685"/>
      <c r="C9" s="678" t="s">
        <v>234</v>
      </c>
      <c r="D9" s="679" t="s">
        <v>313</v>
      </c>
      <c r="E9" s="680" t="s">
        <v>238</v>
      </c>
      <c r="F9" s="680"/>
      <c r="G9" s="680"/>
      <c r="H9" s="681" t="s">
        <v>314</v>
      </c>
      <c r="I9" s="686" t="s">
        <v>234</v>
      </c>
      <c r="J9" s="679" t="s">
        <v>313</v>
      </c>
      <c r="K9" s="680" t="s">
        <v>238</v>
      </c>
      <c r="L9" s="680"/>
      <c r="M9" s="680"/>
      <c r="N9" s="687" t="s">
        <v>314</v>
      </c>
      <c r="O9" s="678" t="s">
        <v>234</v>
      </c>
      <c r="P9" s="679" t="s">
        <v>313</v>
      </c>
      <c r="Q9" s="680" t="s">
        <v>238</v>
      </c>
      <c r="R9" s="680"/>
      <c r="S9" s="680"/>
      <c r="T9" s="681" t="s">
        <v>314</v>
      </c>
    </row>
    <row r="10" spans="1:20" ht="24">
      <c r="A10" s="699"/>
      <c r="B10" s="685"/>
      <c r="C10" s="678"/>
      <c r="D10" s="679"/>
      <c r="E10" s="385" t="s">
        <v>234</v>
      </c>
      <c r="F10" s="440" t="s">
        <v>315</v>
      </c>
      <c r="G10" s="440" t="s">
        <v>316</v>
      </c>
      <c r="H10" s="681"/>
      <c r="I10" s="686"/>
      <c r="J10" s="679"/>
      <c r="K10" s="385" t="s">
        <v>234</v>
      </c>
      <c r="L10" s="440" t="s">
        <v>315</v>
      </c>
      <c r="M10" s="440" t="s">
        <v>316</v>
      </c>
      <c r="N10" s="687"/>
      <c r="O10" s="678"/>
      <c r="P10" s="679"/>
      <c r="Q10" s="385" t="s">
        <v>234</v>
      </c>
      <c r="R10" s="440" t="s">
        <v>315</v>
      </c>
      <c r="S10" s="440" t="s">
        <v>316</v>
      </c>
      <c r="T10" s="681"/>
    </row>
    <row r="11" spans="1:20" ht="15">
      <c r="A11" s="441" t="s">
        <v>27</v>
      </c>
      <c r="B11" s="408" t="s">
        <v>12</v>
      </c>
      <c r="C11" s="419">
        <f>развёрнутый!AO11</f>
        <v>828</v>
      </c>
      <c r="D11" s="406">
        <f>развёрнутый!AP11</f>
        <v>108</v>
      </c>
      <c r="E11" s="406">
        <f>развёрнутый!AQ11</f>
        <v>508</v>
      </c>
      <c r="F11" s="406">
        <f>развёрнутый!AR11</f>
        <v>114</v>
      </c>
      <c r="G11" s="406">
        <f>развёрнутый!AS11</f>
        <v>394</v>
      </c>
      <c r="H11" s="407">
        <f>развёрнутый!AT11</f>
        <v>212</v>
      </c>
      <c r="I11" s="416">
        <f>развёрнутый!AU11</f>
        <v>576</v>
      </c>
      <c r="J11" s="406">
        <f>развёрнутый!AV11</f>
        <v>54</v>
      </c>
      <c r="K11" s="406">
        <f>развёрнутый!AW11</f>
        <v>358</v>
      </c>
      <c r="L11" s="406">
        <f>развёрнутый!AX11</f>
        <v>114</v>
      </c>
      <c r="M11" s="406">
        <f>развёрнутый!AY11</f>
        <v>244</v>
      </c>
      <c r="N11" s="422">
        <f>развёрнутый!AZ11</f>
        <v>164</v>
      </c>
      <c r="O11" s="419">
        <f>развёрнутый!BA11</f>
        <v>252</v>
      </c>
      <c r="P11" s="406">
        <f>развёрнутый!BB11</f>
        <v>54</v>
      </c>
      <c r="Q11" s="406">
        <f>развёрнутый!BC11</f>
        <v>150</v>
      </c>
      <c r="R11" s="406">
        <f>развёрнутый!BD11</f>
        <v>0</v>
      </c>
      <c r="S11" s="406">
        <f>развёрнутый!BE11</f>
        <v>150</v>
      </c>
      <c r="T11" s="407">
        <f>развёрнутый!BF11</f>
        <v>48</v>
      </c>
    </row>
    <row r="12" spans="1:20" ht="15">
      <c r="A12" s="441" t="s">
        <v>28</v>
      </c>
      <c r="B12" s="409" t="s">
        <v>176</v>
      </c>
      <c r="C12" s="419">
        <f>развёрнутый!AO12</f>
        <v>72</v>
      </c>
      <c r="D12" s="406">
        <f>развёрнутый!AP12</f>
        <v>0</v>
      </c>
      <c r="E12" s="406">
        <f>развёрнутый!AQ12</f>
        <v>44</v>
      </c>
      <c r="F12" s="406">
        <f>развёрнутый!AR12</f>
        <v>14</v>
      </c>
      <c r="G12" s="406">
        <f>развёрнутый!AS12</f>
        <v>30</v>
      </c>
      <c r="H12" s="407">
        <f>развёрнутый!AT12</f>
        <v>28</v>
      </c>
      <c r="I12" s="416">
        <f>развёрнутый!AU12</f>
        <v>72</v>
      </c>
      <c r="J12" s="406">
        <f>развёрнутый!AV12</f>
        <v>0</v>
      </c>
      <c r="K12" s="406">
        <f>развёрнутый!AW12</f>
        <v>44</v>
      </c>
      <c r="L12" s="406">
        <f>развёрнутый!AX12</f>
        <v>14</v>
      </c>
      <c r="M12" s="406">
        <f>развёрнутый!AY12</f>
        <v>30</v>
      </c>
      <c r="N12" s="422">
        <f>развёрнутый!AZ12</f>
        <v>28</v>
      </c>
      <c r="O12" s="419">
        <f>развёрнутый!BA12</f>
        <v>0</v>
      </c>
      <c r="P12" s="406">
        <f>развёрнутый!BB12</f>
        <v>0</v>
      </c>
      <c r="Q12" s="406">
        <f>развёрнутый!BC12</f>
        <v>0</v>
      </c>
      <c r="R12" s="406">
        <f>развёрнутый!BD12</f>
        <v>0</v>
      </c>
      <c r="S12" s="406">
        <f>развёрнутый!BE12</f>
        <v>0</v>
      </c>
      <c r="T12" s="407">
        <f>развёрнутый!BF12</f>
        <v>0</v>
      </c>
    </row>
    <row r="13" spans="1:20" ht="15">
      <c r="A13" s="444" t="s">
        <v>31</v>
      </c>
      <c r="B13" s="410" t="s">
        <v>188</v>
      </c>
      <c r="C13" s="420">
        <f>развёрнутый!AO15</f>
        <v>72</v>
      </c>
      <c r="D13" s="402">
        <f>развёрнутый!AP15</f>
        <v>0</v>
      </c>
      <c r="E13" s="402">
        <f>развёрнутый!AQ15</f>
        <v>44</v>
      </c>
      <c r="F13" s="402">
        <f>развёрнутый!AR15</f>
        <v>14</v>
      </c>
      <c r="G13" s="402">
        <f>развёрнутый!AS15</f>
        <v>30</v>
      </c>
      <c r="H13" s="403">
        <f>развёрнутый!AT15</f>
        <v>28</v>
      </c>
      <c r="I13" s="417">
        <f>развёрнутый!AU15</f>
        <v>72</v>
      </c>
      <c r="J13" s="402">
        <f>развёрнутый!AV15</f>
        <v>0</v>
      </c>
      <c r="K13" s="402">
        <f>развёрнутый!AW15</f>
        <v>44</v>
      </c>
      <c r="L13" s="402">
        <f>развёрнутый!AX15</f>
        <v>14</v>
      </c>
      <c r="M13" s="402">
        <f>развёрнутый!AY15</f>
        <v>30</v>
      </c>
      <c r="N13" s="423">
        <f>развёрнутый!AZ15</f>
        <v>28</v>
      </c>
      <c r="O13" s="420">
        <f>развёрнутый!BA15</f>
        <v>0</v>
      </c>
      <c r="P13" s="402">
        <f>развёрнутый!BB15</f>
        <v>0</v>
      </c>
      <c r="Q13" s="402">
        <f>развёрнутый!BC15</f>
        <v>0</v>
      </c>
      <c r="R13" s="402">
        <f>развёрнутый!BD15</f>
        <v>0</v>
      </c>
      <c r="S13" s="402">
        <f>развёрнутый!BE15</f>
        <v>0</v>
      </c>
      <c r="T13" s="403">
        <f>развёрнутый!BF15</f>
        <v>0</v>
      </c>
    </row>
    <row r="14" spans="1:20" ht="15">
      <c r="A14" s="443" t="s">
        <v>32</v>
      </c>
      <c r="B14" s="409" t="s">
        <v>58</v>
      </c>
      <c r="C14" s="419">
        <f>развёрнутый!AO17</f>
        <v>756</v>
      </c>
      <c r="D14" s="406">
        <f>развёрнутый!AP17</f>
        <v>108</v>
      </c>
      <c r="E14" s="406">
        <f>развёрнутый!AQ17</f>
        <v>464</v>
      </c>
      <c r="F14" s="406">
        <f>развёрнутый!AR17</f>
        <v>100</v>
      </c>
      <c r="G14" s="406">
        <f>развёрнутый!AS17</f>
        <v>364</v>
      </c>
      <c r="H14" s="407">
        <f>развёрнутый!AT17</f>
        <v>184</v>
      </c>
      <c r="I14" s="416">
        <f>развёрнутый!AU17</f>
        <v>504</v>
      </c>
      <c r="J14" s="406">
        <f>развёрнутый!AV17</f>
        <v>54</v>
      </c>
      <c r="K14" s="406">
        <f>развёрнутый!AW17</f>
        <v>314</v>
      </c>
      <c r="L14" s="406">
        <f>развёрнутый!AX17</f>
        <v>100</v>
      </c>
      <c r="M14" s="406">
        <f>развёрнутый!AY17</f>
        <v>214</v>
      </c>
      <c r="N14" s="422">
        <f>развёрнутый!AZ17</f>
        <v>136</v>
      </c>
      <c r="O14" s="419">
        <f>развёрнутый!BA17</f>
        <v>252</v>
      </c>
      <c r="P14" s="406">
        <f>развёрнутый!BB17</f>
        <v>54</v>
      </c>
      <c r="Q14" s="406">
        <f>развёрнутый!BC17</f>
        <v>150</v>
      </c>
      <c r="R14" s="406">
        <f>развёрнутый!BD17</f>
        <v>0</v>
      </c>
      <c r="S14" s="406">
        <f>развёрнутый!BE17</f>
        <v>150</v>
      </c>
      <c r="T14" s="407">
        <f>развёрнутый!BF17</f>
        <v>48</v>
      </c>
    </row>
    <row r="15" spans="1:20" ht="20">
      <c r="A15" s="443" t="s">
        <v>34</v>
      </c>
      <c r="B15" s="409" t="s">
        <v>33</v>
      </c>
      <c r="C15" s="419">
        <f>развёрнутый!AO18</f>
        <v>396</v>
      </c>
      <c r="D15" s="406">
        <f>развёрнутый!AP18</f>
        <v>54</v>
      </c>
      <c r="E15" s="406">
        <f>развёрнутый!AQ18</f>
        <v>238</v>
      </c>
      <c r="F15" s="406">
        <f>развёрнутый!AR18</f>
        <v>56</v>
      </c>
      <c r="G15" s="406">
        <f>развёрнутый!AS18</f>
        <v>182</v>
      </c>
      <c r="H15" s="407">
        <f>развёрнутый!AT18</f>
        <v>104</v>
      </c>
      <c r="I15" s="416">
        <f>развёрнутый!AU18</f>
        <v>252</v>
      </c>
      <c r="J15" s="406">
        <f>развёрнутый!AV18</f>
        <v>27</v>
      </c>
      <c r="K15" s="406">
        <f>развёрнутый!AW18</f>
        <v>148</v>
      </c>
      <c r="L15" s="406">
        <f>развёрнутый!AX18</f>
        <v>56</v>
      </c>
      <c r="M15" s="406">
        <f>развёрнутый!AY18</f>
        <v>92</v>
      </c>
      <c r="N15" s="422">
        <f>развёрнутый!AZ18</f>
        <v>77</v>
      </c>
      <c r="O15" s="419">
        <f>развёрнутый!BA18</f>
        <v>144</v>
      </c>
      <c r="P15" s="406">
        <f>развёрнутый!BB18</f>
        <v>27</v>
      </c>
      <c r="Q15" s="406">
        <f>развёрнутый!BC18</f>
        <v>90</v>
      </c>
      <c r="R15" s="406">
        <f>развёрнутый!BD18</f>
        <v>0</v>
      </c>
      <c r="S15" s="406">
        <f>развёрнутый!BE18</f>
        <v>90</v>
      </c>
      <c r="T15" s="407">
        <f>развёрнутый!BF18</f>
        <v>27</v>
      </c>
    </row>
    <row r="16" spans="1:20" ht="45">
      <c r="A16" s="451" t="s">
        <v>36</v>
      </c>
      <c r="B16" s="411" t="s">
        <v>181</v>
      </c>
      <c r="C16" s="420">
        <f>развёрнутый!AO19</f>
        <v>108</v>
      </c>
      <c r="D16" s="402">
        <f>развёрнутый!AP19</f>
        <v>27</v>
      </c>
      <c r="E16" s="402">
        <f>развёрнутый!AQ19</f>
        <v>30</v>
      </c>
      <c r="F16" s="402">
        <f>развёрнутый!AR19</f>
        <v>14</v>
      </c>
      <c r="G16" s="402">
        <f>развёрнутый!AS19</f>
        <v>16</v>
      </c>
      <c r="H16" s="403">
        <f>развёрнутый!AT19</f>
        <v>51</v>
      </c>
      <c r="I16" s="417">
        <f>развёрнутый!AU19</f>
        <v>108</v>
      </c>
      <c r="J16" s="402">
        <f>развёрнутый!AV19</f>
        <v>27</v>
      </c>
      <c r="K16" s="402">
        <f>развёрнутый!AW19</f>
        <v>30</v>
      </c>
      <c r="L16" s="402">
        <f>развёрнутый!AX19</f>
        <v>14</v>
      </c>
      <c r="M16" s="402">
        <f>развёрнутый!AY19</f>
        <v>16</v>
      </c>
      <c r="N16" s="423">
        <f>развёрнутый!AZ19</f>
        <v>51</v>
      </c>
      <c r="O16" s="420">
        <f>развёрнутый!BA19</f>
        <v>0</v>
      </c>
      <c r="P16" s="402">
        <f>развёрнутый!BB19</f>
        <v>0</v>
      </c>
      <c r="Q16" s="402">
        <f>развёрнутый!BC19</f>
        <v>0</v>
      </c>
      <c r="R16" s="402">
        <f>развёрнутый!BD19</f>
        <v>0</v>
      </c>
      <c r="S16" s="402">
        <f>развёрнутый!BE19</f>
        <v>0</v>
      </c>
      <c r="T16" s="403">
        <f>развёрнутый!BF19</f>
        <v>0</v>
      </c>
    </row>
    <row r="17" spans="1:20" ht="45">
      <c r="A17" s="451" t="s">
        <v>37</v>
      </c>
      <c r="B17" s="411" t="s">
        <v>182</v>
      </c>
      <c r="C17" s="420">
        <f>развёрнутый!AO20</f>
        <v>108</v>
      </c>
      <c r="D17" s="402">
        <f>развёрнутый!AP20</f>
        <v>27</v>
      </c>
      <c r="E17" s="402">
        <f>развёрнутый!AQ20</f>
        <v>60</v>
      </c>
      <c r="F17" s="402">
        <f>развёрнутый!AR20</f>
        <v>14</v>
      </c>
      <c r="G17" s="402">
        <f>развёрнутый!AS20</f>
        <v>46</v>
      </c>
      <c r="H17" s="403">
        <f>развёрнутый!AT20</f>
        <v>21</v>
      </c>
      <c r="I17" s="417">
        <f>развёрнутый!AU20</f>
        <v>36</v>
      </c>
      <c r="J17" s="402">
        <f>развёрнутый!AV20</f>
        <v>0</v>
      </c>
      <c r="K17" s="402">
        <f>развёрнутый!AW20</f>
        <v>30</v>
      </c>
      <c r="L17" s="402">
        <f>развёрнутый!AX20</f>
        <v>14</v>
      </c>
      <c r="M17" s="402">
        <f>развёрнутый!AY20</f>
        <v>16</v>
      </c>
      <c r="N17" s="423">
        <f>развёрнутый!AZ20</f>
        <v>6</v>
      </c>
      <c r="O17" s="420">
        <f>развёрнутый!BA20</f>
        <v>72</v>
      </c>
      <c r="P17" s="402">
        <f>развёрнутый!BB20</f>
        <v>27</v>
      </c>
      <c r="Q17" s="402">
        <f>развёрнутый!BC20</f>
        <v>30</v>
      </c>
      <c r="R17" s="402">
        <f>развёрнутый!BD20</f>
        <v>0</v>
      </c>
      <c r="S17" s="402">
        <f>развёрнутый!BE20</f>
        <v>30</v>
      </c>
      <c r="T17" s="403">
        <f>развёрнутый!BF20</f>
        <v>15</v>
      </c>
    </row>
    <row r="18" spans="1:20" ht="30">
      <c r="A18" s="451" t="s">
        <v>38</v>
      </c>
      <c r="B18" s="411" t="s">
        <v>185</v>
      </c>
      <c r="C18" s="420">
        <f>развёрнутый!AO21</f>
        <v>72</v>
      </c>
      <c r="D18" s="402">
        <f>развёрнутый!AP21</f>
        <v>0</v>
      </c>
      <c r="E18" s="402">
        <f>развёрнутый!AQ21</f>
        <v>60</v>
      </c>
      <c r="F18" s="402">
        <f>развёрнутый!AR21</f>
        <v>0</v>
      </c>
      <c r="G18" s="402">
        <f>развёрнутый!AS21</f>
        <v>60</v>
      </c>
      <c r="H18" s="403">
        <f>развёрнутый!AT21</f>
        <v>12</v>
      </c>
      <c r="I18" s="417">
        <f>развёрнутый!AU21</f>
        <v>36</v>
      </c>
      <c r="J18" s="402">
        <f>развёрнутый!AV21</f>
        <v>0</v>
      </c>
      <c r="K18" s="402">
        <f>развёрнутый!AW21</f>
        <v>30</v>
      </c>
      <c r="L18" s="402">
        <f>развёрнутый!AX21</f>
        <v>0</v>
      </c>
      <c r="M18" s="402">
        <f>развёрнутый!AY21</f>
        <v>30</v>
      </c>
      <c r="N18" s="423">
        <f>развёрнутый!AZ21</f>
        <v>6</v>
      </c>
      <c r="O18" s="420">
        <f>развёрнутый!BA21</f>
        <v>36</v>
      </c>
      <c r="P18" s="402">
        <f>развёрнутый!BB21</f>
        <v>0</v>
      </c>
      <c r="Q18" s="402">
        <f>развёрнутый!BC21</f>
        <v>30</v>
      </c>
      <c r="R18" s="402">
        <f>развёрнутый!BD21</f>
        <v>0</v>
      </c>
      <c r="S18" s="402">
        <f>развёрнутый!BE21</f>
        <v>30</v>
      </c>
      <c r="T18" s="403">
        <f>развёрнутый!BF21</f>
        <v>6</v>
      </c>
    </row>
    <row r="19" spans="1:20" ht="18">
      <c r="A19" s="450" t="s">
        <v>194</v>
      </c>
      <c r="B19" s="410" t="s">
        <v>179</v>
      </c>
      <c r="C19" s="420">
        <f>развёрнутый!AO25</f>
        <v>108</v>
      </c>
      <c r="D19" s="402">
        <f>развёрнутый!AP25</f>
        <v>0</v>
      </c>
      <c r="E19" s="402">
        <f>развёрнутый!AQ25</f>
        <v>88</v>
      </c>
      <c r="F19" s="402">
        <f>развёрнутый!AR25</f>
        <v>28</v>
      </c>
      <c r="G19" s="402">
        <f>развёрнутый!AS25</f>
        <v>60</v>
      </c>
      <c r="H19" s="403">
        <f>развёрнутый!AT25</f>
        <v>20</v>
      </c>
      <c r="I19" s="417">
        <f>развёрнутый!AU25</f>
        <v>72</v>
      </c>
      <c r="J19" s="402">
        <f>развёрнутый!AV25</f>
        <v>0</v>
      </c>
      <c r="K19" s="402">
        <f>развёрнутый!AW25</f>
        <v>58</v>
      </c>
      <c r="L19" s="402">
        <f>развёрнутый!AX25</f>
        <v>28</v>
      </c>
      <c r="M19" s="402">
        <f>развёрнутый!AY25</f>
        <v>30</v>
      </c>
      <c r="N19" s="423">
        <f>развёрнутый!AZ25</f>
        <v>14</v>
      </c>
      <c r="O19" s="420">
        <f>развёрнутый!BA25</f>
        <v>36</v>
      </c>
      <c r="P19" s="402">
        <f>развёрнутый!BB25</f>
        <v>0</v>
      </c>
      <c r="Q19" s="402">
        <f>развёрнутый!BC25</f>
        <v>30</v>
      </c>
      <c r="R19" s="402">
        <f>развёрнутый!BD25</f>
        <v>0</v>
      </c>
      <c r="S19" s="402">
        <f>развёрнутый!BE25</f>
        <v>30</v>
      </c>
      <c r="T19" s="403">
        <f>развёрнутый!BF25</f>
        <v>6</v>
      </c>
    </row>
    <row r="20" spans="1:20" ht="30">
      <c r="A20" s="443" t="s">
        <v>40</v>
      </c>
      <c r="B20" s="412" t="s">
        <v>35</v>
      </c>
      <c r="C20" s="419">
        <f>развёрнутый!AO27</f>
        <v>360</v>
      </c>
      <c r="D20" s="406">
        <f>развёрнутый!AP27</f>
        <v>54</v>
      </c>
      <c r="E20" s="406">
        <f>развёрнутый!AQ27</f>
        <v>226</v>
      </c>
      <c r="F20" s="406">
        <f>развёрнутый!AR27</f>
        <v>44</v>
      </c>
      <c r="G20" s="406">
        <f>развёрнутый!AS27</f>
        <v>182</v>
      </c>
      <c r="H20" s="407">
        <f>развёрнутый!AT27</f>
        <v>80</v>
      </c>
      <c r="I20" s="416">
        <f>развёрнутый!AU27</f>
        <v>252</v>
      </c>
      <c r="J20" s="406">
        <f>развёрнутый!AV27</f>
        <v>27</v>
      </c>
      <c r="K20" s="406">
        <f>развёрнутый!AW27</f>
        <v>166</v>
      </c>
      <c r="L20" s="406">
        <f>развёрнутый!AX27</f>
        <v>44</v>
      </c>
      <c r="M20" s="406">
        <f>развёрнутый!AY27</f>
        <v>122</v>
      </c>
      <c r="N20" s="422">
        <f>развёрнутый!AZ27</f>
        <v>59</v>
      </c>
      <c r="O20" s="419">
        <f>развёрнутый!BA27</f>
        <v>108</v>
      </c>
      <c r="P20" s="406">
        <f>развёрнутый!BB27</f>
        <v>27</v>
      </c>
      <c r="Q20" s="406">
        <f>развёрнутый!BC27</f>
        <v>60</v>
      </c>
      <c r="R20" s="406">
        <f>развёрнутый!BD27</f>
        <v>0</v>
      </c>
      <c r="S20" s="406">
        <f>развёрнутый!BE27</f>
        <v>60</v>
      </c>
      <c r="T20" s="407">
        <f>развёрнутый!BF27</f>
        <v>21</v>
      </c>
    </row>
    <row r="21" spans="1:20" ht="18">
      <c r="A21" s="451" t="s">
        <v>41</v>
      </c>
      <c r="B21" s="411" t="s">
        <v>180</v>
      </c>
      <c r="C21" s="420">
        <f>развёрнутый!AO28</f>
        <v>36</v>
      </c>
      <c r="D21" s="402">
        <f>развёрнутый!AP28</f>
        <v>0</v>
      </c>
      <c r="E21" s="402">
        <f>развёрнутый!AQ28</f>
        <v>30</v>
      </c>
      <c r="F21" s="402">
        <f>развёрнутый!AR28</f>
        <v>14</v>
      </c>
      <c r="G21" s="402">
        <f>развёрнутый!AS28</f>
        <v>16</v>
      </c>
      <c r="H21" s="403">
        <f>развёрнутый!AT28</f>
        <v>6</v>
      </c>
      <c r="I21" s="417">
        <f>развёрнутый!AU28</f>
        <v>36</v>
      </c>
      <c r="J21" s="402">
        <f>развёрнутый!AV28</f>
        <v>0</v>
      </c>
      <c r="K21" s="402">
        <f>развёрнутый!AW28</f>
        <v>30</v>
      </c>
      <c r="L21" s="402">
        <f>развёрнутый!AX28</f>
        <v>14</v>
      </c>
      <c r="M21" s="402">
        <f>развёрнутый!AY28</f>
        <v>16</v>
      </c>
      <c r="N21" s="423">
        <f>развёрнутый!AZ28</f>
        <v>6</v>
      </c>
      <c r="O21" s="420">
        <f>развёрнутый!BA28</f>
        <v>0</v>
      </c>
      <c r="P21" s="402">
        <f>развёрнутый!BB28</f>
        <v>0</v>
      </c>
      <c r="Q21" s="402">
        <f>развёрнутый!BC28</f>
        <v>0</v>
      </c>
      <c r="R21" s="402">
        <f>развёрнутый!BD28</f>
        <v>0</v>
      </c>
      <c r="S21" s="402">
        <f>развёрнутый!BE28</f>
        <v>0</v>
      </c>
      <c r="T21" s="403">
        <f>развёрнутый!BF28</f>
        <v>0</v>
      </c>
    </row>
    <row r="22" spans="1:20" ht="18">
      <c r="A22" s="451" t="s">
        <v>43</v>
      </c>
      <c r="B22" s="452" t="s">
        <v>199</v>
      </c>
      <c r="C22" s="420">
        <f>развёрнутый!AO30</f>
        <v>72</v>
      </c>
      <c r="D22" s="402">
        <f>развёрнутый!AP30</f>
        <v>0</v>
      </c>
      <c r="E22" s="402">
        <f>развёрнутый!AQ30</f>
        <v>60</v>
      </c>
      <c r="F22" s="402">
        <f>развёрнутый!AR30</f>
        <v>0</v>
      </c>
      <c r="G22" s="402">
        <f>развёрнутый!AS30</f>
        <v>60</v>
      </c>
      <c r="H22" s="403">
        <f>развёрнутый!AT30</f>
        <v>12</v>
      </c>
      <c r="I22" s="417">
        <f>развёрнутый!AU30</f>
        <v>36</v>
      </c>
      <c r="J22" s="402">
        <f>развёрнутый!AV30</f>
        <v>0</v>
      </c>
      <c r="K22" s="402">
        <f>развёрнутый!AW30</f>
        <v>30</v>
      </c>
      <c r="L22" s="402">
        <f>развёрнутый!AX30</f>
        <v>0</v>
      </c>
      <c r="M22" s="402">
        <f>развёрнутый!AY30</f>
        <v>30</v>
      </c>
      <c r="N22" s="423">
        <f>развёрнутый!AZ30</f>
        <v>6</v>
      </c>
      <c r="O22" s="420">
        <f>развёрнутый!BA30</f>
        <v>36</v>
      </c>
      <c r="P22" s="402">
        <f>развёрнутый!BB30</f>
        <v>0</v>
      </c>
      <c r="Q22" s="402">
        <f>развёрнутый!BC30</f>
        <v>30</v>
      </c>
      <c r="R22" s="402">
        <f>развёрнутый!BD30</f>
        <v>0</v>
      </c>
      <c r="S22" s="402">
        <f>развёрнутый!BE30</f>
        <v>30</v>
      </c>
      <c r="T22" s="403">
        <f>развёрнутый!BF30</f>
        <v>6</v>
      </c>
    </row>
    <row r="23" spans="1:20" ht="30">
      <c r="A23" s="451" t="s">
        <v>46</v>
      </c>
      <c r="B23" s="471" t="s">
        <v>201</v>
      </c>
      <c r="C23" s="420">
        <f>развёрнутый!AO33</f>
        <v>108</v>
      </c>
      <c r="D23" s="402">
        <f>развёрнутый!AP33</f>
        <v>27</v>
      </c>
      <c r="E23" s="402">
        <f>развёрнутый!AQ33</f>
        <v>60</v>
      </c>
      <c r="F23" s="402">
        <f>развёрнутый!AR33</f>
        <v>0</v>
      </c>
      <c r="G23" s="402">
        <f>развёрнутый!AS33</f>
        <v>60</v>
      </c>
      <c r="H23" s="403">
        <f>развёрнутый!AT33</f>
        <v>21</v>
      </c>
      <c r="I23" s="417">
        <f>развёрнутый!AU33</f>
        <v>36</v>
      </c>
      <c r="J23" s="402">
        <f>развёрнутый!AV33</f>
        <v>0</v>
      </c>
      <c r="K23" s="402">
        <f>развёрнутый!AW33</f>
        <v>30</v>
      </c>
      <c r="L23" s="402">
        <f>развёрнутый!AX33</f>
        <v>0</v>
      </c>
      <c r="M23" s="402">
        <f>развёрнутый!AY33</f>
        <v>30</v>
      </c>
      <c r="N23" s="423">
        <f>развёрнутый!AZ33</f>
        <v>6</v>
      </c>
      <c r="O23" s="420">
        <f>развёрнутый!BA33</f>
        <v>72</v>
      </c>
      <c r="P23" s="402">
        <f>развёрнутый!BB33</f>
        <v>27</v>
      </c>
      <c r="Q23" s="402">
        <f>развёрнутый!BC33</f>
        <v>30</v>
      </c>
      <c r="R23" s="402">
        <f>развёрнутый!BD33</f>
        <v>0</v>
      </c>
      <c r="S23" s="402">
        <f>развёрнутый!BE33</f>
        <v>30</v>
      </c>
      <c r="T23" s="403">
        <f>развёрнутый!BF33</f>
        <v>15</v>
      </c>
    </row>
    <row r="24" spans="1:20" ht="30">
      <c r="A24" s="451" t="s">
        <v>196</v>
      </c>
      <c r="B24" s="411" t="s">
        <v>203</v>
      </c>
      <c r="C24" s="420">
        <f>развёрнутый!AO34</f>
        <v>108</v>
      </c>
      <c r="D24" s="402">
        <f>развёрнутый!AP34</f>
        <v>27</v>
      </c>
      <c r="E24" s="402">
        <f>развёрнутый!AQ34</f>
        <v>46</v>
      </c>
      <c r="F24" s="402">
        <f>развёрнутый!AR34</f>
        <v>16</v>
      </c>
      <c r="G24" s="402">
        <f>развёрнутый!AS34</f>
        <v>30</v>
      </c>
      <c r="H24" s="403">
        <f>развёрнутый!AT34</f>
        <v>35</v>
      </c>
      <c r="I24" s="417">
        <f>развёрнутый!AU34</f>
        <v>108</v>
      </c>
      <c r="J24" s="402">
        <f>развёрнутый!AV34</f>
        <v>27</v>
      </c>
      <c r="K24" s="402">
        <f>развёрнутый!AW34</f>
        <v>46</v>
      </c>
      <c r="L24" s="402">
        <f>развёрнутый!AX34</f>
        <v>16</v>
      </c>
      <c r="M24" s="402">
        <f>развёрнутый!AY34</f>
        <v>30</v>
      </c>
      <c r="N24" s="423">
        <f>развёрнутый!AZ34</f>
        <v>35</v>
      </c>
      <c r="O24" s="420">
        <f>развёрнутый!BA34</f>
        <v>0</v>
      </c>
      <c r="P24" s="402">
        <f>развёрнутый!BB34</f>
        <v>0</v>
      </c>
      <c r="Q24" s="402">
        <f>развёрнутый!BC34</f>
        <v>0</v>
      </c>
      <c r="R24" s="402">
        <f>развёрнутый!BD34</f>
        <v>0</v>
      </c>
      <c r="S24" s="402">
        <f>развёрнутый!BE34</f>
        <v>0</v>
      </c>
      <c r="T24" s="403">
        <f>развёрнутый!BF34</f>
        <v>0</v>
      </c>
    </row>
    <row r="25" spans="1:20" ht="30">
      <c r="A25" s="451" t="s">
        <v>197</v>
      </c>
      <c r="B25" s="411" t="s">
        <v>210</v>
      </c>
      <c r="C25" s="420">
        <f>развёрнутый!AO35</f>
        <v>36</v>
      </c>
      <c r="D25" s="402">
        <f>развёрнутый!AP35</f>
        <v>0</v>
      </c>
      <c r="E25" s="402">
        <f>развёрнутый!AQ35</f>
        <v>30</v>
      </c>
      <c r="F25" s="402">
        <f>развёрнутый!AR35</f>
        <v>14</v>
      </c>
      <c r="G25" s="402">
        <f>развёрнутый!AS35</f>
        <v>16</v>
      </c>
      <c r="H25" s="403">
        <f>развёрнутый!AT35</f>
        <v>6</v>
      </c>
      <c r="I25" s="417">
        <f>развёрнутый!AU35</f>
        <v>36</v>
      </c>
      <c r="J25" s="402">
        <f>развёрнутый!AV35</f>
        <v>0</v>
      </c>
      <c r="K25" s="402">
        <f>развёрнутый!AW35</f>
        <v>30</v>
      </c>
      <c r="L25" s="402">
        <f>развёрнутый!AX35</f>
        <v>14</v>
      </c>
      <c r="M25" s="402">
        <f>развёрнутый!AY35</f>
        <v>16</v>
      </c>
      <c r="N25" s="423">
        <f>развёрнутый!AZ35</f>
        <v>6</v>
      </c>
      <c r="O25" s="420">
        <f>развёрнутый!BA35</f>
        <v>0</v>
      </c>
      <c r="P25" s="402">
        <f>развёрнутый!BB35</f>
        <v>0</v>
      </c>
      <c r="Q25" s="402">
        <f>развёрнутый!BC35</f>
        <v>0</v>
      </c>
      <c r="R25" s="402">
        <f>развёрнутый!BD35</f>
        <v>0</v>
      </c>
      <c r="S25" s="402">
        <f>развёрнутый!BE35</f>
        <v>0</v>
      </c>
      <c r="T25" s="403">
        <f>развёрнутый!BF35</f>
        <v>0</v>
      </c>
    </row>
    <row r="26" spans="1:20" ht="15">
      <c r="A26" s="441" t="s">
        <v>208</v>
      </c>
      <c r="B26" s="408" t="s">
        <v>209</v>
      </c>
      <c r="C26" s="419">
        <f>развёрнутый!AO37</f>
        <v>1116</v>
      </c>
      <c r="D26" s="406">
        <f>развёрнутый!AP37</f>
        <v>0</v>
      </c>
      <c r="E26" s="406">
        <f>развёрнутый!AQ37</f>
        <v>1116</v>
      </c>
      <c r="F26" s="406">
        <f>развёрнутый!AR37</f>
        <v>0</v>
      </c>
      <c r="G26" s="406">
        <f>развёрнутый!AS37</f>
        <v>1116</v>
      </c>
      <c r="H26" s="407">
        <f>развёрнутый!AT37</f>
        <v>0</v>
      </c>
      <c r="I26" s="416">
        <f>развёрнутый!AU37</f>
        <v>504</v>
      </c>
      <c r="J26" s="406">
        <f>развёрнутый!AV37</f>
        <v>0</v>
      </c>
      <c r="K26" s="406">
        <f>развёрнутый!AW37</f>
        <v>504</v>
      </c>
      <c r="L26" s="406">
        <f>развёрнутый!AX37</f>
        <v>0</v>
      </c>
      <c r="M26" s="406">
        <f>развёрнутый!AY37</f>
        <v>504</v>
      </c>
      <c r="N26" s="422">
        <f>развёрнутый!AZ37</f>
        <v>0</v>
      </c>
      <c r="O26" s="419">
        <f>развёрнутый!BA37</f>
        <v>612</v>
      </c>
      <c r="P26" s="406">
        <f>развёрнутый!BB37</f>
        <v>0</v>
      </c>
      <c r="Q26" s="406">
        <f>развёрнутый!BC37</f>
        <v>612</v>
      </c>
      <c r="R26" s="406">
        <f>развёрнутый!BD37</f>
        <v>0</v>
      </c>
      <c r="S26" s="406">
        <f>развёрнутый!BE37</f>
        <v>612</v>
      </c>
      <c r="T26" s="407">
        <f>развёрнутый!BF37</f>
        <v>0</v>
      </c>
    </row>
    <row r="27" spans="1:20" ht="15">
      <c r="A27" s="444" t="s">
        <v>47</v>
      </c>
      <c r="B27" s="414" t="s">
        <v>190</v>
      </c>
      <c r="C27" s="425">
        <f>развёрнутый!AO38</f>
        <v>828</v>
      </c>
      <c r="D27" s="426">
        <f>развёрнутый!AP38</f>
        <v>0</v>
      </c>
      <c r="E27" s="426">
        <f>развёрнутый!AQ38</f>
        <v>828</v>
      </c>
      <c r="F27" s="426">
        <f>развёрнутый!AR38</f>
        <v>0</v>
      </c>
      <c r="G27" s="426">
        <f>развёрнутый!AS38</f>
        <v>828</v>
      </c>
      <c r="H27" s="427">
        <f>развёрнутый!AT38</f>
        <v>0</v>
      </c>
      <c r="I27" s="428">
        <f>развёрнутый!AU38</f>
        <v>216</v>
      </c>
      <c r="J27" s="426">
        <f>развёрнутый!AV38</f>
        <v>0</v>
      </c>
      <c r="K27" s="426">
        <f>развёрнутый!AW38</f>
        <v>216</v>
      </c>
      <c r="L27" s="426">
        <f>развёрнутый!AX38</f>
        <v>0</v>
      </c>
      <c r="M27" s="426">
        <f>развёрнутый!AY38</f>
        <v>216</v>
      </c>
      <c r="N27" s="429">
        <f>развёрнутый!AZ38</f>
        <v>0</v>
      </c>
      <c r="O27" s="425">
        <f>развёрнутый!BA38</f>
        <v>612</v>
      </c>
      <c r="P27" s="426">
        <f>развёрнутый!BB38</f>
        <v>0</v>
      </c>
      <c r="Q27" s="426">
        <f>развёрнутый!BC38</f>
        <v>612</v>
      </c>
      <c r="R27" s="426">
        <f>развёрнутый!BD38</f>
        <v>0</v>
      </c>
      <c r="S27" s="426">
        <f>развёрнутый!BE38</f>
        <v>612</v>
      </c>
      <c r="T27" s="427">
        <f>развёрнутый!BF38</f>
        <v>0</v>
      </c>
    </row>
    <row r="28" spans="1:20" ht="15">
      <c r="A28" s="444" t="s">
        <v>48</v>
      </c>
      <c r="B28" s="410" t="s">
        <v>169</v>
      </c>
      <c r="C28" s="420">
        <f>развёрнутый!AO39</f>
        <v>216</v>
      </c>
      <c r="D28" s="402">
        <f>развёрнутый!AP39</f>
        <v>0</v>
      </c>
      <c r="E28" s="402">
        <f>развёрнутый!AQ39</f>
        <v>216</v>
      </c>
      <c r="F28" s="402">
        <f>развёрнутый!AR39</f>
        <v>0</v>
      </c>
      <c r="G28" s="402">
        <f>развёрнутый!AS39</f>
        <v>216</v>
      </c>
      <c r="H28" s="403">
        <f>развёрнутый!AT39</f>
        <v>0</v>
      </c>
      <c r="I28" s="417">
        <f>развёрнутый!AU39</f>
        <v>0</v>
      </c>
      <c r="J28" s="402">
        <f>развёрнутый!AV39</f>
        <v>0</v>
      </c>
      <c r="K28" s="402">
        <f>развёрнутый!AW39</f>
        <v>0</v>
      </c>
      <c r="L28" s="402">
        <f>развёрнутый!AX39</f>
        <v>0</v>
      </c>
      <c r="M28" s="402">
        <f>развёрнутый!AY39</f>
        <v>0</v>
      </c>
      <c r="N28" s="423">
        <f>развёрнутый!AZ39</f>
        <v>0</v>
      </c>
      <c r="O28" s="420">
        <f>развёрнутый!BA39</f>
        <v>216</v>
      </c>
      <c r="P28" s="402">
        <f>развёрнутый!BB39</f>
        <v>0</v>
      </c>
      <c r="Q28" s="402">
        <f>развёрнутый!BC39</f>
        <v>216</v>
      </c>
      <c r="R28" s="402">
        <f>развёрнутый!BD39</f>
        <v>0</v>
      </c>
      <c r="S28" s="402">
        <f>развёрнутый!BE39</f>
        <v>216</v>
      </c>
      <c r="T28" s="403">
        <f>развёрнутый!BF39</f>
        <v>0</v>
      </c>
    </row>
    <row r="29" spans="1:20" ht="15">
      <c r="A29" s="444" t="s">
        <v>49</v>
      </c>
      <c r="B29" s="410" t="s">
        <v>13</v>
      </c>
      <c r="C29" s="420">
        <f>развёрнутый!AO40</f>
        <v>612</v>
      </c>
      <c r="D29" s="402">
        <f>развёрнутый!AP40</f>
        <v>0</v>
      </c>
      <c r="E29" s="402">
        <f>развёрнутый!AQ40</f>
        <v>612</v>
      </c>
      <c r="F29" s="402">
        <f>развёрнутый!AR40</f>
        <v>0</v>
      </c>
      <c r="G29" s="402">
        <f>развёрнутый!AS40</f>
        <v>612</v>
      </c>
      <c r="H29" s="403">
        <f>развёрнутый!AT40</f>
        <v>0</v>
      </c>
      <c r="I29" s="417">
        <f>развёрнутый!AU40</f>
        <v>216</v>
      </c>
      <c r="J29" s="402">
        <f>развёрнутый!AV40</f>
        <v>0</v>
      </c>
      <c r="K29" s="402">
        <f>развёрнутый!AW40</f>
        <v>216</v>
      </c>
      <c r="L29" s="402">
        <f>развёрнутый!AX40</f>
        <v>0</v>
      </c>
      <c r="M29" s="402">
        <f>развёрнутый!AY40</f>
        <v>216</v>
      </c>
      <c r="N29" s="423">
        <f>развёрнутый!AZ40</f>
        <v>0</v>
      </c>
      <c r="O29" s="420">
        <f>развёрнутый!BA40</f>
        <v>396</v>
      </c>
      <c r="P29" s="402">
        <f>развёрнутый!BB40</f>
        <v>0</v>
      </c>
      <c r="Q29" s="402">
        <f>развёрнутый!BC40</f>
        <v>396</v>
      </c>
      <c r="R29" s="402">
        <f>развёрнутый!BD40</f>
        <v>0</v>
      </c>
      <c r="S29" s="402">
        <f>развёрнутый!BE40</f>
        <v>396</v>
      </c>
      <c r="T29" s="403">
        <f>развёрнутый!BF40</f>
        <v>0</v>
      </c>
    </row>
    <row r="30" spans="1:20" ht="15">
      <c r="A30" s="444" t="s">
        <v>50</v>
      </c>
      <c r="B30" s="414" t="s">
        <v>318</v>
      </c>
      <c r="C30" s="425">
        <f>развёрнутый!AO41</f>
        <v>288</v>
      </c>
      <c r="D30" s="426">
        <f>развёрнутый!AP41</f>
        <v>0</v>
      </c>
      <c r="E30" s="426">
        <f>развёрнутый!AQ41</f>
        <v>288</v>
      </c>
      <c r="F30" s="426">
        <f>развёрнутый!AR41</f>
        <v>0</v>
      </c>
      <c r="G30" s="426">
        <f>развёрнутый!AS41</f>
        <v>288</v>
      </c>
      <c r="H30" s="427">
        <f>развёрнутый!AT41</f>
        <v>0</v>
      </c>
      <c r="I30" s="428">
        <f>развёрнутый!AU41</f>
        <v>288</v>
      </c>
      <c r="J30" s="426">
        <f>развёрнутый!AV41</f>
        <v>0</v>
      </c>
      <c r="K30" s="426">
        <f>развёрнутый!AW41</f>
        <v>288</v>
      </c>
      <c r="L30" s="426">
        <f>развёрнутый!AX41</f>
        <v>0</v>
      </c>
      <c r="M30" s="426">
        <f>развёрнутый!AY41</f>
        <v>288</v>
      </c>
      <c r="N30" s="429">
        <f>развёрнутый!AZ41</f>
        <v>0</v>
      </c>
      <c r="O30" s="425">
        <f>развёрнутый!BA41</f>
        <v>0</v>
      </c>
      <c r="P30" s="426">
        <f>развёрнутый!BB41</f>
        <v>0</v>
      </c>
      <c r="Q30" s="426">
        <f>развёрнутый!BC41</f>
        <v>0</v>
      </c>
      <c r="R30" s="426">
        <f>развёрнутый!BD41</f>
        <v>0</v>
      </c>
      <c r="S30" s="426">
        <f>развёрнутый!BE41</f>
        <v>0</v>
      </c>
      <c r="T30" s="427">
        <f>развёрнутый!BF41</f>
        <v>0</v>
      </c>
    </row>
    <row r="31" spans="1:20" ht="15">
      <c r="A31" s="449" t="s">
        <v>221</v>
      </c>
      <c r="B31" s="453" t="s">
        <v>317</v>
      </c>
      <c r="C31" s="420">
        <f>развёрнутый!AO44</f>
        <v>180</v>
      </c>
      <c r="D31" s="402">
        <f>развёрнутый!AP44</f>
        <v>0</v>
      </c>
      <c r="E31" s="402">
        <f>развёрнутый!AQ44</f>
        <v>180</v>
      </c>
      <c r="F31" s="402">
        <f>развёрнутый!AR44</f>
        <v>0</v>
      </c>
      <c r="G31" s="402">
        <f>развёрнутый!AS44</f>
        <v>180</v>
      </c>
      <c r="H31" s="403">
        <f>развёрнутый!AT44</f>
        <v>0</v>
      </c>
      <c r="I31" s="417">
        <f>развёрнутый!AU44</f>
        <v>180</v>
      </c>
      <c r="J31" s="402">
        <f>развёрнутый!AV44</f>
        <v>0</v>
      </c>
      <c r="K31" s="402">
        <f>развёрнутый!AW44</f>
        <v>180</v>
      </c>
      <c r="L31" s="402">
        <f>развёрнутый!AX44</f>
        <v>0</v>
      </c>
      <c r="M31" s="402">
        <f>развёрнутый!AY44</f>
        <v>180</v>
      </c>
      <c r="N31" s="423">
        <f>развёрнутый!AZ44</f>
        <v>0</v>
      </c>
      <c r="O31" s="420">
        <f>развёрнутый!BA44</f>
        <v>0</v>
      </c>
      <c r="P31" s="402">
        <f>развёрнутый!BB44</f>
        <v>0</v>
      </c>
      <c r="Q31" s="402">
        <f>развёрнутый!BC44</f>
        <v>0</v>
      </c>
      <c r="R31" s="402">
        <f>развёрнутый!BD44</f>
        <v>0</v>
      </c>
      <c r="S31" s="402">
        <f>развёрнутый!BE44</f>
        <v>0</v>
      </c>
      <c r="T31" s="403">
        <f>развёрнутый!BF44</f>
        <v>0</v>
      </c>
    </row>
    <row r="32" spans="1:20" ht="15">
      <c r="A32" s="444" t="s">
        <v>222</v>
      </c>
      <c r="B32" s="410" t="s">
        <v>172</v>
      </c>
      <c r="C32" s="420">
        <f>развёрнутый!AO45</f>
        <v>108</v>
      </c>
      <c r="D32" s="402">
        <f>развёрнутый!AP45</f>
        <v>0</v>
      </c>
      <c r="E32" s="402">
        <f>развёрнутый!AQ45</f>
        <v>108</v>
      </c>
      <c r="F32" s="402">
        <f>развёрнутый!AR45</f>
        <v>0</v>
      </c>
      <c r="G32" s="402">
        <f>развёрнутый!AS45</f>
        <v>108</v>
      </c>
      <c r="H32" s="403">
        <f>развёрнутый!AT45</f>
        <v>0</v>
      </c>
      <c r="I32" s="417">
        <f>развёрнутый!AU45</f>
        <v>108</v>
      </c>
      <c r="J32" s="402">
        <f>развёрнутый!AV45</f>
        <v>0</v>
      </c>
      <c r="K32" s="402">
        <f>развёрнутый!AW45</f>
        <v>108</v>
      </c>
      <c r="L32" s="402">
        <f>развёрнутый!AX45</f>
        <v>0</v>
      </c>
      <c r="M32" s="402">
        <f>развёрнутый!AY45</f>
        <v>108</v>
      </c>
      <c r="N32" s="423">
        <f>развёрнутый!AZ45</f>
        <v>0</v>
      </c>
      <c r="O32" s="420">
        <f>развёрнутый!BA45</f>
        <v>0</v>
      </c>
      <c r="P32" s="402">
        <f>развёрнутый!BB45</f>
        <v>0</v>
      </c>
      <c r="Q32" s="402">
        <f>развёрнутый!BC45</f>
        <v>0</v>
      </c>
      <c r="R32" s="402">
        <f>развёрнутый!BD45</f>
        <v>0</v>
      </c>
      <c r="S32" s="402">
        <f>развёрнутый!BE45</f>
        <v>0</v>
      </c>
      <c r="T32" s="403">
        <f>развёрнутый!BF45</f>
        <v>0</v>
      </c>
    </row>
    <row r="33" spans="1:20" ht="30">
      <c r="A33" s="441" t="s">
        <v>53</v>
      </c>
      <c r="B33" s="408" t="s">
        <v>323</v>
      </c>
      <c r="C33" s="419">
        <f>развёрнутый!AO46</f>
        <v>216</v>
      </c>
      <c r="D33" s="406">
        <f>развёрнутый!AP46</f>
        <v>0</v>
      </c>
      <c r="E33" s="406">
        <f>развёрнутый!AQ46</f>
        <v>216</v>
      </c>
      <c r="F33" s="406">
        <f>развёрнутый!AR46</f>
        <v>0</v>
      </c>
      <c r="G33" s="406">
        <f>развёрнутый!AS46</f>
        <v>216</v>
      </c>
      <c r="H33" s="407">
        <f>развёрнутый!AT46</f>
        <v>0</v>
      </c>
      <c r="I33" s="416">
        <f>развёрнутый!AU46</f>
        <v>0</v>
      </c>
      <c r="J33" s="406">
        <f>развёрнутый!AV46</f>
        <v>0</v>
      </c>
      <c r="K33" s="406">
        <f>развёрнутый!AW46</f>
        <v>0</v>
      </c>
      <c r="L33" s="406">
        <f>развёрнутый!AX46</f>
        <v>0</v>
      </c>
      <c r="M33" s="406">
        <f>развёрнутый!AY46</f>
        <v>0</v>
      </c>
      <c r="N33" s="422">
        <f>развёрнутый!AZ46</f>
        <v>0</v>
      </c>
      <c r="O33" s="419">
        <f>развёрнутый!BA46</f>
        <v>216</v>
      </c>
      <c r="P33" s="406">
        <f>развёрнутый!BB46</f>
        <v>0</v>
      </c>
      <c r="Q33" s="406">
        <f>развёрнутый!BC46</f>
        <v>216</v>
      </c>
      <c r="R33" s="406">
        <f>развёрнутый!BD46</f>
        <v>0</v>
      </c>
      <c r="S33" s="406">
        <f>развёрнутый!BE46</f>
        <v>216</v>
      </c>
      <c r="T33" s="407">
        <f>развёрнутый!BF46</f>
        <v>0</v>
      </c>
    </row>
    <row r="34" spans="1:20" ht="32" customHeight="1">
      <c r="A34" s="693" t="s">
        <v>54</v>
      </c>
      <c r="B34" s="694"/>
      <c r="C34" s="420">
        <f>развёрнутый!AO47</f>
        <v>72</v>
      </c>
      <c r="D34" s="402">
        <f>развёрнутый!AP47</f>
        <v>0</v>
      </c>
      <c r="E34" s="402">
        <f>развёрнутый!AQ47</f>
        <v>72</v>
      </c>
      <c r="F34" s="402">
        <f>развёрнутый!AR47</f>
        <v>0</v>
      </c>
      <c r="G34" s="402">
        <f>развёрнутый!AS47</f>
        <v>72</v>
      </c>
      <c r="H34" s="403">
        <f>развёрнутый!AT47</f>
        <v>0</v>
      </c>
      <c r="I34" s="417">
        <f>развёрнутый!AU47</f>
        <v>0</v>
      </c>
      <c r="J34" s="402">
        <f>развёрнутый!AV47</f>
        <v>0</v>
      </c>
      <c r="K34" s="402">
        <f>развёрнутый!AW47</f>
        <v>0</v>
      </c>
      <c r="L34" s="402">
        <f>развёрнутый!AX47</f>
        <v>0</v>
      </c>
      <c r="M34" s="402">
        <f>развёрнутый!AY47</f>
        <v>0</v>
      </c>
      <c r="N34" s="423">
        <f>развёрнутый!AZ47</f>
        <v>0</v>
      </c>
      <c r="O34" s="420">
        <f>развёрнутый!BA47</f>
        <v>72</v>
      </c>
      <c r="P34" s="402">
        <f>развёрнутый!BB47</f>
        <v>0</v>
      </c>
      <c r="Q34" s="402">
        <f>развёрнутый!BC47</f>
        <v>72</v>
      </c>
      <c r="R34" s="402">
        <f>развёрнутый!BD47</f>
        <v>0</v>
      </c>
      <c r="S34" s="402">
        <f>развёрнутый!BE47</f>
        <v>72</v>
      </c>
      <c r="T34" s="403">
        <f>развёрнутый!BF47</f>
        <v>0</v>
      </c>
    </row>
    <row r="35" spans="1:20" ht="30" customHeight="1">
      <c r="A35" s="693" t="s">
        <v>55</v>
      </c>
      <c r="B35" s="694"/>
      <c r="C35" s="420">
        <f>развёрнутый!AO48</f>
        <v>144</v>
      </c>
      <c r="D35" s="402">
        <f>развёрнутый!AP48</f>
        <v>0</v>
      </c>
      <c r="E35" s="402">
        <f>развёрнутый!AQ48</f>
        <v>144</v>
      </c>
      <c r="F35" s="402">
        <f>развёрнутый!AR48</f>
        <v>0</v>
      </c>
      <c r="G35" s="402">
        <f>развёрнутый!AS48</f>
        <v>144</v>
      </c>
      <c r="H35" s="403">
        <f>развёрнутый!AT48</f>
        <v>0</v>
      </c>
      <c r="I35" s="417">
        <f>развёрнутый!AU48</f>
        <v>0</v>
      </c>
      <c r="J35" s="402">
        <f>развёрнутый!AV48</f>
        <v>0</v>
      </c>
      <c r="K35" s="402">
        <f>развёрнутый!AW48</f>
        <v>0</v>
      </c>
      <c r="L35" s="402">
        <f>развёрнутый!AX48</f>
        <v>0</v>
      </c>
      <c r="M35" s="402">
        <f>развёрнутый!AY48</f>
        <v>0</v>
      </c>
      <c r="N35" s="423">
        <f>развёрнутый!AZ48</f>
        <v>0</v>
      </c>
      <c r="O35" s="420">
        <f>развёрнутый!BA48</f>
        <v>144</v>
      </c>
      <c r="P35" s="402">
        <f>развёрнутый!BB48</f>
        <v>0</v>
      </c>
      <c r="Q35" s="402">
        <f>развёрнутый!BC48</f>
        <v>144</v>
      </c>
      <c r="R35" s="402">
        <f>развёрнутый!BD48</f>
        <v>0</v>
      </c>
      <c r="S35" s="402">
        <f>развёрнутый!BE48</f>
        <v>144</v>
      </c>
      <c r="T35" s="403">
        <f>развёрнутый!BF48</f>
        <v>0</v>
      </c>
    </row>
    <row r="36" spans="1:20" ht="16" thickBot="1">
      <c r="A36" s="695" t="s">
        <v>56</v>
      </c>
      <c r="B36" s="696"/>
      <c r="C36" s="421">
        <f>развёрнутый!AO49</f>
        <v>2160</v>
      </c>
      <c r="D36" s="404">
        <f>развёрнутый!AP49</f>
        <v>108</v>
      </c>
      <c r="E36" s="404">
        <f>развёрнутый!AQ49</f>
        <v>1840</v>
      </c>
      <c r="F36" s="404">
        <f>развёрнутый!AR49</f>
        <v>114</v>
      </c>
      <c r="G36" s="404">
        <f>развёрнутый!AS49</f>
        <v>1726</v>
      </c>
      <c r="H36" s="405">
        <f>развёрнутый!AT49</f>
        <v>212</v>
      </c>
      <c r="I36" s="418">
        <f>развёрнутый!AU49</f>
        <v>1080</v>
      </c>
      <c r="J36" s="404">
        <f>развёрнутый!AV49</f>
        <v>54</v>
      </c>
      <c r="K36" s="404">
        <f>развёрнутый!AW49</f>
        <v>862</v>
      </c>
      <c r="L36" s="404">
        <f>развёрнутый!AX49</f>
        <v>114</v>
      </c>
      <c r="M36" s="404">
        <f>развёрнутый!AY49</f>
        <v>748</v>
      </c>
      <c r="N36" s="424">
        <f>развёрнутый!AZ49</f>
        <v>164</v>
      </c>
      <c r="O36" s="421">
        <f>развёрнутый!BA49</f>
        <v>1080</v>
      </c>
      <c r="P36" s="404">
        <f>развёрнутый!BB49</f>
        <v>54</v>
      </c>
      <c r="Q36" s="404">
        <f>развёрнутый!BC49</f>
        <v>978</v>
      </c>
      <c r="R36" s="404">
        <f>развёрнутый!BD49</f>
        <v>0</v>
      </c>
      <c r="S36" s="404">
        <f>развёрнутый!BE49</f>
        <v>978</v>
      </c>
      <c r="T36" s="405">
        <f>развёрнутый!BF49</f>
        <v>48</v>
      </c>
    </row>
    <row r="37" spans="1:20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</sheetData>
  <mergeCells count="28">
    <mergeCell ref="C8:H8"/>
    <mergeCell ref="I8:N8"/>
    <mergeCell ref="O8:T8"/>
    <mergeCell ref="A1:T1"/>
    <mergeCell ref="G2:M2"/>
    <mergeCell ref="N2:T2"/>
    <mergeCell ref="B3:R3"/>
    <mergeCell ref="A4:T4"/>
    <mergeCell ref="A5:T5"/>
    <mergeCell ref="A6:T6"/>
    <mergeCell ref="A2:B2"/>
    <mergeCell ref="A8:A10"/>
    <mergeCell ref="B8:B10"/>
    <mergeCell ref="Q9:S9"/>
    <mergeCell ref="T9:T10"/>
    <mergeCell ref="N9:N10"/>
    <mergeCell ref="A34:B34"/>
    <mergeCell ref="A35:B35"/>
    <mergeCell ref="A36:B36"/>
    <mergeCell ref="J9:J10"/>
    <mergeCell ref="K9:M9"/>
    <mergeCell ref="O9:O10"/>
    <mergeCell ref="P9:P10"/>
    <mergeCell ref="C9:C10"/>
    <mergeCell ref="D9:D10"/>
    <mergeCell ref="E9:G9"/>
    <mergeCell ref="H9:H10"/>
    <mergeCell ref="I9:I10"/>
  </mergeCells>
  <phoneticPr fontId="19" type="noConversion"/>
  <printOptions horizontalCentered="1" verticalCentered="1"/>
  <pageMargins left="0" right="0" top="0" bottom="0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A1048576"/>
    </sheetView>
  </sheetViews>
  <sheetFormatPr baseColWidth="10" defaultColWidth="8.83203125" defaultRowHeight="14" x14ac:dyDescent="0"/>
  <cols>
    <col min="1" max="1" width="32.6640625" customWidth="1"/>
  </cols>
  <sheetData>
    <row r="1" spans="1:3">
      <c r="A1" s="2" t="s">
        <v>16</v>
      </c>
      <c r="B1">
        <v>2</v>
      </c>
      <c r="C1">
        <v>72</v>
      </c>
    </row>
    <row r="2" spans="1:3">
      <c r="A2" s="2" t="s">
        <v>17</v>
      </c>
      <c r="B2">
        <v>2</v>
      </c>
      <c r="C2">
        <v>72</v>
      </c>
    </row>
    <row r="3" spans="1:3" ht="26">
      <c r="A3" s="2" t="s">
        <v>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249977111117893"/>
  </sheetPr>
  <dimension ref="A1:T73"/>
  <sheetViews>
    <sheetView tabSelected="1" workbookViewId="0">
      <selection activeCell="B13" sqref="B13"/>
    </sheetView>
  </sheetViews>
  <sheetFormatPr baseColWidth="10" defaultColWidth="8.83203125" defaultRowHeight="14" x14ac:dyDescent="0"/>
  <cols>
    <col min="1" max="1" width="6.1640625" customWidth="1"/>
    <col min="2" max="2" width="40.5" customWidth="1"/>
    <col min="3" max="13" width="6.6640625" customWidth="1"/>
    <col min="14" max="20" width="8.83203125" customWidth="1"/>
  </cols>
  <sheetData>
    <row r="1" spans="1:20" ht="63.75" customHeight="1">
      <c r="A1" s="636" t="s">
        <v>280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25"/>
      <c r="O1" s="25"/>
      <c r="P1" s="25"/>
      <c r="Q1" s="25"/>
      <c r="R1" s="25"/>
      <c r="S1" s="25"/>
      <c r="T1" s="25"/>
    </row>
    <row r="2" spans="1:20" ht="111" customHeight="1">
      <c r="A2" s="654" t="s">
        <v>285</v>
      </c>
      <c r="B2" s="654"/>
      <c r="C2" s="25"/>
      <c r="D2" s="25"/>
      <c r="E2" s="25"/>
      <c r="F2" s="27"/>
      <c r="G2" s="25"/>
      <c r="H2" s="25"/>
      <c r="I2" s="654" t="s">
        <v>281</v>
      </c>
      <c r="J2" s="654"/>
      <c r="K2" s="654"/>
      <c r="L2" s="654"/>
      <c r="M2" s="654"/>
      <c r="O2" s="176"/>
      <c r="P2" s="176"/>
      <c r="Q2" s="176"/>
      <c r="R2" s="176"/>
      <c r="S2" s="176"/>
      <c r="T2" s="176"/>
    </row>
    <row r="3" spans="1:20" ht="18" customHeight="1">
      <c r="A3" s="484" t="s">
        <v>299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156"/>
      <c r="O3" s="156"/>
      <c r="P3" s="156"/>
      <c r="Q3" s="156"/>
      <c r="R3" s="156"/>
      <c r="S3" s="21"/>
      <c r="T3" s="21"/>
    </row>
    <row r="4" spans="1:20" ht="14" customHeight="1">
      <c r="A4" s="664" t="s">
        <v>295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177"/>
      <c r="O4" s="177"/>
      <c r="P4" s="177"/>
      <c r="Q4" s="177"/>
      <c r="R4" s="177"/>
      <c r="S4" s="177"/>
      <c r="T4" s="177"/>
    </row>
    <row r="5" spans="1:20" ht="14" customHeight="1">
      <c r="A5" s="664" t="s">
        <v>300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177"/>
      <c r="O5" s="177"/>
      <c r="P5" s="177"/>
      <c r="Q5" s="177"/>
      <c r="R5" s="177"/>
      <c r="S5" s="177"/>
      <c r="T5" s="177"/>
    </row>
    <row r="6" spans="1:20" ht="16">
      <c r="A6" s="665" t="s">
        <v>1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178"/>
      <c r="O6" s="178"/>
      <c r="P6" s="178"/>
      <c r="Q6" s="178"/>
      <c r="R6" s="178"/>
      <c r="S6" s="178"/>
      <c r="T6" s="178"/>
    </row>
    <row r="7" spans="1:20" ht="15" thickBot="1">
      <c r="A7" s="21"/>
      <c r="B7" s="22"/>
      <c r="C7" s="23"/>
      <c r="D7" s="23"/>
      <c r="E7" s="21"/>
      <c r="F7" s="21"/>
      <c r="G7" s="21"/>
      <c r="H7" s="21"/>
      <c r="I7" s="21"/>
      <c r="J7" s="21"/>
      <c r="K7" s="21"/>
      <c r="L7" s="21"/>
      <c r="M7" s="21"/>
    </row>
    <row r="8" spans="1:20" ht="14" customHeight="1">
      <c r="A8" s="682" t="s">
        <v>57</v>
      </c>
      <c r="B8" s="488" t="s">
        <v>2</v>
      </c>
      <c r="C8" s="713" t="s">
        <v>332</v>
      </c>
      <c r="D8" s="714"/>
      <c r="E8" s="689" t="s">
        <v>324</v>
      </c>
      <c r="F8" s="705" t="s">
        <v>325</v>
      </c>
      <c r="G8" s="705" t="s">
        <v>326</v>
      </c>
      <c r="H8" s="708" t="s">
        <v>327</v>
      </c>
      <c r="I8" s="705" t="s">
        <v>329</v>
      </c>
      <c r="J8" s="708" t="s">
        <v>328</v>
      </c>
      <c r="K8" s="705" t="s">
        <v>330</v>
      </c>
      <c r="L8" s="705" t="s">
        <v>331</v>
      </c>
      <c r="M8" s="702" t="s">
        <v>234</v>
      </c>
    </row>
    <row r="9" spans="1:20">
      <c r="A9" s="683"/>
      <c r="B9" s="489"/>
      <c r="C9" s="715"/>
      <c r="D9" s="716"/>
      <c r="E9" s="680"/>
      <c r="F9" s="706"/>
      <c r="G9" s="706"/>
      <c r="H9" s="709"/>
      <c r="I9" s="706"/>
      <c r="J9" s="709"/>
      <c r="K9" s="706"/>
      <c r="L9" s="706"/>
      <c r="M9" s="703"/>
    </row>
    <row r="10" spans="1:20" ht="31" thickBot="1">
      <c r="A10" s="711"/>
      <c r="B10" s="490"/>
      <c r="C10" s="371" t="s">
        <v>10</v>
      </c>
      <c r="D10" s="371" t="s">
        <v>11</v>
      </c>
      <c r="E10" s="712"/>
      <c r="F10" s="707"/>
      <c r="G10" s="707"/>
      <c r="H10" s="710"/>
      <c r="I10" s="707"/>
      <c r="J10" s="710"/>
      <c r="K10" s="707"/>
      <c r="L10" s="707"/>
      <c r="M10" s="704"/>
    </row>
    <row r="11" spans="1:20" ht="15">
      <c r="A11" s="454" t="s">
        <v>27</v>
      </c>
      <c r="B11" s="365" t="s">
        <v>12</v>
      </c>
      <c r="C11" s="366">
        <f>развёрнутый!C11</f>
        <v>66</v>
      </c>
      <c r="D11" s="366">
        <f>развёрнутый!D11</f>
        <v>2412</v>
      </c>
      <c r="E11" s="367">
        <f>развёрнутый!N11</f>
        <v>171</v>
      </c>
      <c r="F11" s="367">
        <f>развёрнутый!O11</f>
        <v>2241</v>
      </c>
      <c r="G11" s="367">
        <f>развёрнутый!P11</f>
        <v>1508</v>
      </c>
      <c r="H11" s="367">
        <f>развёрнутый!Q11</f>
        <v>67.291387773315478</v>
      </c>
      <c r="I11" s="367">
        <f>развёрнутый!R11</f>
        <v>443</v>
      </c>
      <c r="J11" s="367">
        <f>развёрнутый!S11</f>
        <v>29.376657824933687</v>
      </c>
      <c r="K11" s="367">
        <f>развёрнутый!T11</f>
        <v>1027</v>
      </c>
      <c r="L11" s="367">
        <f>развёрнутый!U11</f>
        <v>670</v>
      </c>
      <c r="M11" s="372">
        <f>развёрнутый!V11</f>
        <v>2178</v>
      </c>
    </row>
    <row r="12" spans="1:20" ht="16" thickBot="1">
      <c r="A12" s="455" t="s">
        <v>28</v>
      </c>
      <c r="B12" s="368" t="s">
        <v>176</v>
      </c>
      <c r="C12" s="369">
        <f>развёрнутый!C12</f>
        <v>14</v>
      </c>
      <c r="D12" s="369">
        <f>развёрнутый!D12</f>
        <v>504</v>
      </c>
      <c r="E12" s="370">
        <f>развёрнутый!N12</f>
        <v>63</v>
      </c>
      <c r="F12" s="370">
        <f>развёрнутый!O12</f>
        <v>441</v>
      </c>
      <c r="G12" s="370">
        <f>развёрнутый!P12</f>
        <v>302</v>
      </c>
      <c r="H12" s="370">
        <f>развёрнутый!Q12</f>
        <v>68.480725623582757</v>
      </c>
      <c r="I12" s="370">
        <f>развёрнутый!R12</f>
        <v>77</v>
      </c>
      <c r="J12" s="370">
        <f>развёрнутый!S12</f>
        <v>25.496688741721858</v>
      </c>
      <c r="K12" s="370">
        <f>развёрнутый!T12</f>
        <v>225</v>
      </c>
      <c r="L12" s="370">
        <f>развёрнутый!U12</f>
        <v>112</v>
      </c>
      <c r="M12" s="373">
        <f>развёрнутый!V12</f>
        <v>414</v>
      </c>
    </row>
    <row r="13" spans="1:20" ht="15">
      <c r="A13" s="467" t="s">
        <v>29</v>
      </c>
      <c r="B13" s="364" t="s">
        <v>334</v>
      </c>
      <c r="C13" s="180">
        <f>развёрнутый!C13</f>
        <v>4</v>
      </c>
      <c r="D13" s="180">
        <f>развёрнутый!D13</f>
        <v>144</v>
      </c>
      <c r="E13" s="360">
        <f>развёрнутый!N13</f>
        <v>36</v>
      </c>
      <c r="F13" s="360">
        <f>развёрнутый!O13</f>
        <v>108</v>
      </c>
      <c r="G13" s="360">
        <f>развёрнутый!P13</f>
        <v>66</v>
      </c>
      <c r="H13" s="360">
        <f>развёрнутый!Q13</f>
        <v>61.111111111111114</v>
      </c>
      <c r="I13" s="360">
        <f>развёрнутый!R13</f>
        <v>33</v>
      </c>
      <c r="J13" s="360">
        <f>развёрнутый!S13</f>
        <v>50</v>
      </c>
      <c r="K13" s="360">
        <f>развёрнутый!T13</f>
        <v>33</v>
      </c>
      <c r="L13" s="360">
        <f>развёрнутый!U13</f>
        <v>15</v>
      </c>
      <c r="M13" s="374">
        <f>развёрнутый!V13</f>
        <v>81</v>
      </c>
    </row>
    <row r="14" spans="1:20" ht="15">
      <c r="A14" s="460" t="s">
        <v>30</v>
      </c>
      <c r="B14" s="10" t="s">
        <v>187</v>
      </c>
      <c r="C14" s="179">
        <f>развёрнутый!C14</f>
        <v>6</v>
      </c>
      <c r="D14" s="179">
        <f>развёрнутый!D14</f>
        <v>216</v>
      </c>
      <c r="E14" s="172">
        <f>развёрнутый!N14</f>
        <v>27</v>
      </c>
      <c r="F14" s="172">
        <f>развёрнутый!O14</f>
        <v>189</v>
      </c>
      <c r="G14" s="172">
        <f>развёрнутый!P14</f>
        <v>132</v>
      </c>
      <c r="H14" s="172">
        <f>развёрнутый!Q14</f>
        <v>69.841269841269835</v>
      </c>
      <c r="I14" s="172">
        <f>развёрнутый!R14</f>
        <v>0</v>
      </c>
      <c r="J14" s="172">
        <f>развёрнутый!S14</f>
        <v>0</v>
      </c>
      <c r="K14" s="172">
        <f>развёрнутый!T14</f>
        <v>132</v>
      </c>
      <c r="L14" s="172">
        <f>развёрнутый!U14</f>
        <v>57</v>
      </c>
      <c r="M14" s="173">
        <f>развёрнутый!V14</f>
        <v>189</v>
      </c>
    </row>
    <row r="15" spans="1:20" ht="15">
      <c r="A15" s="460" t="s">
        <v>31</v>
      </c>
      <c r="B15" s="10" t="s">
        <v>188</v>
      </c>
      <c r="C15" s="179">
        <f>развёрнутый!C15</f>
        <v>2</v>
      </c>
      <c r="D15" s="179">
        <f>развёрнутый!D15</f>
        <v>72</v>
      </c>
      <c r="E15" s="172">
        <f>развёрнутый!N15</f>
        <v>0</v>
      </c>
      <c r="F15" s="172">
        <f>развёрнутый!O15</f>
        <v>72</v>
      </c>
      <c r="G15" s="172">
        <f>развёрнутый!P15</f>
        <v>44</v>
      </c>
      <c r="H15" s="172">
        <f>развёрнутый!Q15</f>
        <v>61.111111111111114</v>
      </c>
      <c r="I15" s="172">
        <f>развёрнутый!R15</f>
        <v>14</v>
      </c>
      <c r="J15" s="172">
        <f>развёрнутый!S15</f>
        <v>31.818181818181817</v>
      </c>
      <c r="K15" s="172">
        <f>развёрнутый!T15</f>
        <v>30</v>
      </c>
      <c r="L15" s="172">
        <f>развёрнутый!U15</f>
        <v>28</v>
      </c>
      <c r="M15" s="173">
        <f>развёрнутый!V15</f>
        <v>72</v>
      </c>
    </row>
    <row r="16" spans="1:20" ht="16" thickBot="1">
      <c r="A16" s="468" t="s">
        <v>287</v>
      </c>
      <c r="B16" s="121" t="s">
        <v>18</v>
      </c>
      <c r="C16" s="120">
        <f>развёрнутый!C16</f>
        <v>2</v>
      </c>
      <c r="D16" s="120">
        <f>развёрнутый!D16</f>
        <v>72</v>
      </c>
      <c r="E16" s="174">
        <f>развёрнутый!N16</f>
        <v>0</v>
      </c>
      <c r="F16" s="174">
        <f>развёрнутый!O16</f>
        <v>72</v>
      </c>
      <c r="G16" s="174">
        <f>развёрнутый!P16</f>
        <v>60</v>
      </c>
      <c r="H16" s="174">
        <f>развёрнутый!Q16</f>
        <v>83.333333333333343</v>
      </c>
      <c r="I16" s="174">
        <f>развёрнутый!R16</f>
        <v>30</v>
      </c>
      <c r="J16" s="174">
        <f>развёрнутый!S16</f>
        <v>50</v>
      </c>
      <c r="K16" s="174">
        <f>развёрнутый!T16</f>
        <v>30</v>
      </c>
      <c r="L16" s="174">
        <f>развёрнутый!U16</f>
        <v>12</v>
      </c>
      <c r="M16" s="175">
        <f>развёрнутый!V16</f>
        <v>72</v>
      </c>
    </row>
    <row r="17" spans="1:13" ht="15">
      <c r="A17" s="456" t="s">
        <v>32</v>
      </c>
      <c r="B17" s="87" t="s">
        <v>58</v>
      </c>
      <c r="C17" s="78">
        <f>развёрнутый!C17</f>
        <v>52</v>
      </c>
      <c r="D17" s="78">
        <f>развёрнутый!D17</f>
        <v>1908</v>
      </c>
      <c r="E17" s="153">
        <f>развёрнутый!N17</f>
        <v>108</v>
      </c>
      <c r="F17" s="153">
        <f>развёрнутый!O17</f>
        <v>1800</v>
      </c>
      <c r="G17" s="153">
        <f>развёрнутый!P17</f>
        <v>1206</v>
      </c>
      <c r="H17" s="153">
        <f>развёрнутый!Q17</f>
        <v>67</v>
      </c>
      <c r="I17" s="153">
        <f>развёрнутый!R17</f>
        <v>366</v>
      </c>
      <c r="J17" s="153">
        <f>развёрнутый!S17</f>
        <v>30.348258706467661</v>
      </c>
      <c r="K17" s="153">
        <f>развёрнутый!T17</f>
        <v>840</v>
      </c>
      <c r="L17" s="153">
        <f>развёрнутый!U17</f>
        <v>558</v>
      </c>
      <c r="M17" s="154">
        <f>развёрнутый!V17</f>
        <v>1764</v>
      </c>
    </row>
    <row r="18" spans="1:13" ht="23" thickBot="1">
      <c r="A18" s="457" t="s">
        <v>34</v>
      </c>
      <c r="B18" s="82" t="s">
        <v>33</v>
      </c>
      <c r="C18" s="359">
        <f>развёрнутый!C18</f>
        <v>24</v>
      </c>
      <c r="D18" s="359">
        <f>развёрнутый!D18</f>
        <v>900</v>
      </c>
      <c r="E18" s="33">
        <f>развёрнутый!N18</f>
        <v>54</v>
      </c>
      <c r="F18" s="33">
        <f>развёрнутый!O18</f>
        <v>846</v>
      </c>
      <c r="G18" s="33">
        <f>развёрнутый!P18</f>
        <v>576</v>
      </c>
      <c r="H18" s="33">
        <f>развёрнутый!Q18</f>
        <v>68.085106382978722</v>
      </c>
      <c r="I18" s="33">
        <f>развёрнутый!R18</f>
        <v>222</v>
      </c>
      <c r="J18" s="33">
        <f>развёрнутый!S18</f>
        <v>38.541666666666671</v>
      </c>
      <c r="K18" s="33">
        <f>развёрнутый!T18</f>
        <v>354</v>
      </c>
      <c r="L18" s="33">
        <f>развёрнутый!U18</f>
        <v>234</v>
      </c>
      <c r="M18" s="375">
        <f>развёрнутый!V18</f>
        <v>810</v>
      </c>
    </row>
    <row r="19" spans="1:13" ht="30">
      <c r="A19" s="460" t="s">
        <v>36</v>
      </c>
      <c r="B19" s="357" t="s">
        <v>181</v>
      </c>
      <c r="C19" s="180">
        <f>развёрнутый!C19</f>
        <v>7</v>
      </c>
      <c r="D19" s="180">
        <f>развёрнутый!D19</f>
        <v>252</v>
      </c>
      <c r="E19" s="360">
        <f>развёрнутый!N19</f>
        <v>27</v>
      </c>
      <c r="F19" s="360">
        <f>развёрнутый!O19</f>
        <v>225</v>
      </c>
      <c r="G19" s="360">
        <f>развёрнутый!P19</f>
        <v>128</v>
      </c>
      <c r="H19" s="360">
        <f>развёрнутый!Q19</f>
        <v>56.888888888888886</v>
      </c>
      <c r="I19" s="360">
        <f>развёрнутый!R19</f>
        <v>62</v>
      </c>
      <c r="J19" s="360">
        <f>развёрнутый!S19</f>
        <v>48.4375</v>
      </c>
      <c r="K19" s="360">
        <f>развёрнутый!T19</f>
        <v>66</v>
      </c>
      <c r="L19" s="360">
        <f>развёрнутый!U19</f>
        <v>97</v>
      </c>
      <c r="M19" s="374">
        <f>развёрнутый!V19</f>
        <v>225</v>
      </c>
    </row>
    <row r="20" spans="1:13" ht="30">
      <c r="A20" s="460" t="s">
        <v>37</v>
      </c>
      <c r="B20" s="68" t="s">
        <v>182</v>
      </c>
      <c r="C20" s="179">
        <f>развёрнутый!C20</f>
        <v>3</v>
      </c>
      <c r="D20" s="179">
        <f>развёрнутый!D20</f>
        <v>108</v>
      </c>
      <c r="E20" s="172">
        <f>развёрнутый!N20</f>
        <v>27</v>
      </c>
      <c r="F20" s="172">
        <f>развёрнутый!O20</f>
        <v>81</v>
      </c>
      <c r="G20" s="172">
        <f>развёрнутый!P20</f>
        <v>60</v>
      </c>
      <c r="H20" s="172">
        <f>развёрнутый!Q20</f>
        <v>74.074074074074076</v>
      </c>
      <c r="I20" s="172">
        <f>развёрнутый!R20</f>
        <v>14</v>
      </c>
      <c r="J20" s="172">
        <f>развёрнутый!S20</f>
        <v>23.333333333333332</v>
      </c>
      <c r="K20" s="172">
        <f>развёрнутый!T20</f>
        <v>46</v>
      </c>
      <c r="L20" s="172">
        <f>развёрнутый!U20</f>
        <v>21</v>
      </c>
      <c r="M20" s="173">
        <f>развёрнутый!V20</f>
        <v>81</v>
      </c>
    </row>
    <row r="21" spans="1:13" ht="30">
      <c r="A21" s="460" t="s">
        <v>38</v>
      </c>
      <c r="B21" s="68" t="s">
        <v>185</v>
      </c>
      <c r="C21" s="179">
        <f>развёрнутый!C21</f>
        <v>5</v>
      </c>
      <c r="D21" s="179">
        <f>развёрнутый!D21</f>
        <v>180</v>
      </c>
      <c r="E21" s="172">
        <f>развёрнутый!N21</f>
        <v>0</v>
      </c>
      <c r="F21" s="172">
        <f>развёрнутый!O21</f>
        <v>180</v>
      </c>
      <c r="G21" s="172">
        <f>развёрнутый!P21</f>
        <v>124</v>
      </c>
      <c r="H21" s="172">
        <f>развёрнутый!Q21</f>
        <v>68.888888888888886</v>
      </c>
      <c r="I21" s="172">
        <f>развёрнутый!R21</f>
        <v>30</v>
      </c>
      <c r="J21" s="172">
        <f>развёрнутый!S21</f>
        <v>24.193548387096776</v>
      </c>
      <c r="K21" s="172">
        <f>развёрнутый!T21</f>
        <v>94</v>
      </c>
      <c r="L21" s="172">
        <f>развёрнутый!U21</f>
        <v>56</v>
      </c>
      <c r="M21" s="173">
        <f>развёрнутый!V21</f>
        <v>180</v>
      </c>
    </row>
    <row r="22" spans="1:13" ht="15">
      <c r="A22" s="461" t="s">
        <v>39</v>
      </c>
      <c r="B22" s="10" t="s">
        <v>177</v>
      </c>
      <c r="C22" s="179">
        <f>развёрнутый!C22</f>
        <v>2</v>
      </c>
      <c r="D22" s="179">
        <f>развёрнутый!D22</f>
        <v>72</v>
      </c>
      <c r="E22" s="172">
        <f>развёрнутый!N22</f>
        <v>0</v>
      </c>
      <c r="F22" s="172">
        <f>развёрнутый!O22</f>
        <v>72</v>
      </c>
      <c r="G22" s="172">
        <f>развёрнутый!P22</f>
        <v>60</v>
      </c>
      <c r="H22" s="172">
        <f>развёрнутый!Q22</f>
        <v>83.333333333333343</v>
      </c>
      <c r="I22" s="172">
        <f>развёрнутый!R22</f>
        <v>30</v>
      </c>
      <c r="J22" s="172">
        <f>развёрнутый!S22</f>
        <v>50</v>
      </c>
      <c r="K22" s="172">
        <f>развёрнутый!T22</f>
        <v>30</v>
      </c>
      <c r="L22" s="172">
        <f>развёрнутый!U22</f>
        <v>12</v>
      </c>
      <c r="M22" s="173">
        <f>развёрнутый!V22</f>
        <v>72</v>
      </c>
    </row>
    <row r="23" spans="1:13" ht="30">
      <c r="A23" s="461" t="s">
        <v>192</v>
      </c>
      <c r="B23" s="10" t="s">
        <v>211</v>
      </c>
      <c r="C23" s="179">
        <f>развёрнутый!C23</f>
        <v>1</v>
      </c>
      <c r="D23" s="179">
        <f>развёрнутый!D23</f>
        <v>36</v>
      </c>
      <c r="E23" s="172">
        <f>развёрнутый!N23</f>
        <v>0</v>
      </c>
      <c r="F23" s="172">
        <f>развёрнутый!O23</f>
        <v>36</v>
      </c>
      <c r="G23" s="172">
        <f>развёрнутый!P23</f>
        <v>28</v>
      </c>
      <c r="H23" s="172">
        <f>развёрнутый!Q23</f>
        <v>77.777777777777786</v>
      </c>
      <c r="I23" s="172">
        <f>развёрнутый!R23</f>
        <v>14</v>
      </c>
      <c r="J23" s="172">
        <f>развёрнутый!S23</f>
        <v>50</v>
      </c>
      <c r="K23" s="172">
        <f>развёрнутый!T23</f>
        <v>14</v>
      </c>
      <c r="L23" s="172">
        <f>развёрнутый!U23</f>
        <v>8</v>
      </c>
      <c r="M23" s="173">
        <f>развёрнутый!V23</f>
        <v>36</v>
      </c>
    </row>
    <row r="24" spans="1:13" ht="30">
      <c r="A24" s="461" t="s">
        <v>193</v>
      </c>
      <c r="B24" s="10" t="s">
        <v>178</v>
      </c>
      <c r="C24" s="179">
        <f>развёрнутый!C24</f>
        <v>1</v>
      </c>
      <c r="D24" s="179">
        <f>развёрнутый!D24</f>
        <v>36</v>
      </c>
      <c r="E24" s="172">
        <f>развёрнутый!N24</f>
        <v>0</v>
      </c>
      <c r="F24" s="172">
        <f>развёрнутый!O24</f>
        <v>36</v>
      </c>
      <c r="G24" s="172">
        <f>развёрнутый!P24</f>
        <v>28</v>
      </c>
      <c r="H24" s="172">
        <f>развёрнутый!Q24</f>
        <v>77.777777777777786</v>
      </c>
      <c r="I24" s="172">
        <f>развёрнутый!R24</f>
        <v>14</v>
      </c>
      <c r="J24" s="172">
        <f>развёрнутый!S24</f>
        <v>50</v>
      </c>
      <c r="K24" s="172">
        <f>развёрнутый!T24</f>
        <v>14</v>
      </c>
      <c r="L24" s="172">
        <f>развёрнутый!U24</f>
        <v>8</v>
      </c>
      <c r="M24" s="173">
        <f>развёрнутый!V24</f>
        <v>36</v>
      </c>
    </row>
    <row r="25" spans="1:13" ht="15">
      <c r="A25" s="461" t="s">
        <v>194</v>
      </c>
      <c r="B25" s="10" t="s">
        <v>179</v>
      </c>
      <c r="C25" s="179">
        <f>развёрнутый!C25</f>
        <v>3</v>
      </c>
      <c r="D25" s="179">
        <f>развёрнутый!D25</f>
        <v>144</v>
      </c>
      <c r="E25" s="172">
        <f>развёрнутый!N25</f>
        <v>0</v>
      </c>
      <c r="F25" s="172">
        <f>развёрнутый!O25</f>
        <v>144</v>
      </c>
      <c r="G25" s="172">
        <f>развёрнутый!P25</f>
        <v>88</v>
      </c>
      <c r="H25" s="172">
        <f>развёрнутый!Q25</f>
        <v>61.111111111111114</v>
      </c>
      <c r="I25" s="172">
        <f>развёрнутый!R25</f>
        <v>28</v>
      </c>
      <c r="J25" s="172">
        <f>развёрнутый!S25</f>
        <v>31.818181818181817</v>
      </c>
      <c r="K25" s="172">
        <f>развёрнутый!T25</f>
        <v>60</v>
      </c>
      <c r="L25" s="172">
        <f>развёрнутый!U25</f>
        <v>20</v>
      </c>
      <c r="M25" s="173">
        <f>развёрнутый!V25</f>
        <v>108</v>
      </c>
    </row>
    <row r="26" spans="1:13" ht="16" thickBot="1">
      <c r="A26" s="461" t="s">
        <v>195</v>
      </c>
      <c r="B26" s="121" t="s">
        <v>183</v>
      </c>
      <c r="C26" s="120">
        <f>развёрнутый!C26</f>
        <v>2</v>
      </c>
      <c r="D26" s="120">
        <f>развёрнутый!D26</f>
        <v>72</v>
      </c>
      <c r="E26" s="174">
        <f>развёрнутый!N26</f>
        <v>0</v>
      </c>
      <c r="F26" s="174">
        <f>развёрнутый!O26</f>
        <v>72</v>
      </c>
      <c r="G26" s="174">
        <f>развёрнутый!P26</f>
        <v>60</v>
      </c>
      <c r="H26" s="174">
        <f>развёрнутый!Q26</f>
        <v>83.333333333333343</v>
      </c>
      <c r="I26" s="174">
        <f>развёрнутый!R26</f>
        <v>30</v>
      </c>
      <c r="J26" s="174">
        <f>развёрнутый!S26</f>
        <v>50</v>
      </c>
      <c r="K26" s="174">
        <f>развёрнутый!T26</f>
        <v>30</v>
      </c>
      <c r="L26" s="174">
        <f>развёрнутый!U26</f>
        <v>12</v>
      </c>
      <c r="M26" s="175">
        <f>развёрнутый!V26</f>
        <v>72</v>
      </c>
    </row>
    <row r="27" spans="1:13" ht="23" thickBot="1">
      <c r="A27" s="458" t="s">
        <v>40</v>
      </c>
      <c r="B27" s="94" t="s">
        <v>35</v>
      </c>
      <c r="C27" s="63">
        <f>развёрнутый!C27</f>
        <v>28</v>
      </c>
      <c r="D27" s="63">
        <f>развёрнутый!D27</f>
        <v>1008</v>
      </c>
      <c r="E27" s="170">
        <f>развёрнутый!N27</f>
        <v>54</v>
      </c>
      <c r="F27" s="170">
        <f>развёрнутый!O27</f>
        <v>954</v>
      </c>
      <c r="G27" s="170">
        <f>развёрнутый!P27</f>
        <v>630</v>
      </c>
      <c r="H27" s="170">
        <f>развёрнутый!Q27</f>
        <v>66.037735849056602</v>
      </c>
      <c r="I27" s="170">
        <f>развёрнутый!R27</f>
        <v>144</v>
      </c>
      <c r="J27" s="170">
        <f>развёрнутый!S27</f>
        <v>22.857142857142858</v>
      </c>
      <c r="K27" s="170">
        <f>развёрнутый!T27</f>
        <v>486</v>
      </c>
      <c r="L27" s="170">
        <f>развёрнутый!U27</f>
        <v>324</v>
      </c>
      <c r="M27" s="171">
        <f>развёрнутый!V27</f>
        <v>954</v>
      </c>
    </row>
    <row r="28" spans="1:13" ht="15">
      <c r="A28" s="462" t="s">
        <v>41</v>
      </c>
      <c r="B28" s="357" t="s">
        <v>180</v>
      </c>
      <c r="C28" s="180">
        <f>развёрнутый!C28</f>
        <v>1</v>
      </c>
      <c r="D28" s="180">
        <f>развёрнутый!D28</f>
        <v>36</v>
      </c>
      <c r="E28" s="360">
        <f>развёрнутый!N28</f>
        <v>0</v>
      </c>
      <c r="F28" s="360">
        <f>развёрнутый!O28</f>
        <v>36</v>
      </c>
      <c r="G28" s="360">
        <f>развёрнутый!P28</f>
        <v>30</v>
      </c>
      <c r="H28" s="360">
        <f>развёрнутый!Q28</f>
        <v>83.333333333333343</v>
      </c>
      <c r="I28" s="360">
        <f>развёрнутый!R28</f>
        <v>14</v>
      </c>
      <c r="J28" s="360">
        <f>развёрнутый!S28</f>
        <v>46.666666666666664</v>
      </c>
      <c r="K28" s="360">
        <f>развёрнутый!T28</f>
        <v>16</v>
      </c>
      <c r="L28" s="360">
        <f>развёрнутый!U28</f>
        <v>6</v>
      </c>
      <c r="M28" s="374">
        <f>развёрнутый!V28</f>
        <v>36</v>
      </c>
    </row>
    <row r="29" spans="1:13" ht="15">
      <c r="A29" s="451" t="s">
        <v>42</v>
      </c>
      <c r="B29" s="68" t="s">
        <v>184</v>
      </c>
      <c r="C29" s="179">
        <f>развёрнутый!C29</f>
        <v>2</v>
      </c>
      <c r="D29" s="179">
        <f>развёрнутый!D29</f>
        <v>72</v>
      </c>
      <c r="E29" s="172">
        <f>развёрнутый!N29</f>
        <v>0</v>
      </c>
      <c r="F29" s="172">
        <f>развёрнутый!O29</f>
        <v>72</v>
      </c>
      <c r="G29" s="172">
        <f>развёрнутый!P29</f>
        <v>56</v>
      </c>
      <c r="H29" s="172">
        <f>развёрнутый!Q29</f>
        <v>77.777777777777786</v>
      </c>
      <c r="I29" s="172">
        <f>развёрнутый!R29</f>
        <v>0</v>
      </c>
      <c r="J29" s="172">
        <f>развёрнутый!S29</f>
        <v>0</v>
      </c>
      <c r="K29" s="172">
        <f>развёрнутый!T29</f>
        <v>56</v>
      </c>
      <c r="L29" s="172">
        <f>развёрнутый!U29</f>
        <v>16</v>
      </c>
      <c r="M29" s="173">
        <f>развёрнутый!V29</f>
        <v>72</v>
      </c>
    </row>
    <row r="30" spans="1:13" ht="15">
      <c r="A30" s="451" t="s">
        <v>43</v>
      </c>
      <c r="B30" s="72" t="s">
        <v>199</v>
      </c>
      <c r="C30" s="179">
        <f>развёрнутый!C30</f>
        <v>2</v>
      </c>
      <c r="D30" s="179">
        <f>развёрнутый!D30</f>
        <v>72</v>
      </c>
      <c r="E30" s="172">
        <f>развёрнутый!N30</f>
        <v>0</v>
      </c>
      <c r="F30" s="172">
        <f>развёрнутый!O30</f>
        <v>72</v>
      </c>
      <c r="G30" s="172">
        <f>развёрнутый!P30</f>
        <v>60</v>
      </c>
      <c r="H30" s="172">
        <f>развёрнутый!Q30</f>
        <v>83.333333333333343</v>
      </c>
      <c r="I30" s="172">
        <f>развёрнутый!R30</f>
        <v>0</v>
      </c>
      <c r="J30" s="172">
        <f>развёрнутый!S30</f>
        <v>0</v>
      </c>
      <c r="K30" s="172">
        <f>развёрнутый!T30</f>
        <v>60</v>
      </c>
      <c r="L30" s="172">
        <f>развёрнутый!U30</f>
        <v>12</v>
      </c>
      <c r="M30" s="173">
        <f>развёрнутый!V30</f>
        <v>72</v>
      </c>
    </row>
    <row r="31" spans="1:13" ht="45">
      <c r="A31" s="451" t="s">
        <v>44</v>
      </c>
      <c r="B31" s="73" t="s">
        <v>200</v>
      </c>
      <c r="C31" s="179">
        <f>развёрнутый!C31</f>
        <v>2</v>
      </c>
      <c r="D31" s="179">
        <f>развёрнутый!D31</f>
        <v>72</v>
      </c>
      <c r="E31" s="172">
        <f>развёрнутый!N31</f>
        <v>0</v>
      </c>
      <c r="F31" s="172">
        <f>развёрнутый!O31</f>
        <v>72</v>
      </c>
      <c r="G31" s="172">
        <f>развёрнутый!P31</f>
        <v>56</v>
      </c>
      <c r="H31" s="172">
        <f>развёрнутый!Q31</f>
        <v>77.777777777777786</v>
      </c>
      <c r="I31" s="172">
        <f>развёрнутый!R31</f>
        <v>0</v>
      </c>
      <c r="J31" s="172">
        <f>развёрнутый!S31</f>
        <v>0</v>
      </c>
      <c r="K31" s="172">
        <f>развёрнутый!T31</f>
        <v>56</v>
      </c>
      <c r="L31" s="172">
        <f>развёрнутый!U31</f>
        <v>16</v>
      </c>
      <c r="M31" s="173">
        <f>развёрнутый!V31</f>
        <v>72</v>
      </c>
    </row>
    <row r="32" spans="1:13" ht="30">
      <c r="A32" s="451" t="s">
        <v>45</v>
      </c>
      <c r="B32" s="68" t="s">
        <v>202</v>
      </c>
      <c r="C32" s="179">
        <f>развёрнутый!C32</f>
        <v>2</v>
      </c>
      <c r="D32" s="179">
        <f>развёрнутый!D32</f>
        <v>72</v>
      </c>
      <c r="E32" s="172">
        <f>развёрнутый!N32</f>
        <v>0</v>
      </c>
      <c r="F32" s="172">
        <f>развёрнутый!O32</f>
        <v>72</v>
      </c>
      <c r="G32" s="172">
        <f>развёрнутый!P32</f>
        <v>56</v>
      </c>
      <c r="H32" s="172">
        <f>развёрнутый!Q32</f>
        <v>77.777777777777786</v>
      </c>
      <c r="I32" s="172">
        <f>развёрнутый!R32</f>
        <v>14</v>
      </c>
      <c r="J32" s="172">
        <f>развёрнутый!S32</f>
        <v>25</v>
      </c>
      <c r="K32" s="172">
        <f>развёрнутый!T32</f>
        <v>42</v>
      </c>
      <c r="L32" s="172">
        <f>развёрнутый!U32</f>
        <v>16</v>
      </c>
      <c r="M32" s="173">
        <f>развёрнутый!V32</f>
        <v>72</v>
      </c>
    </row>
    <row r="33" spans="1:13" ht="30">
      <c r="A33" s="451" t="s">
        <v>46</v>
      </c>
      <c r="B33" s="73" t="s">
        <v>201</v>
      </c>
      <c r="C33" s="179">
        <f>развёрнутый!C33</f>
        <v>8</v>
      </c>
      <c r="D33" s="179">
        <f>развёрнутый!D33</f>
        <v>288</v>
      </c>
      <c r="E33" s="172">
        <f>развёрнутый!N33</f>
        <v>27</v>
      </c>
      <c r="F33" s="172">
        <f>развёрнутый!O33</f>
        <v>261</v>
      </c>
      <c r="G33" s="172">
        <f>развёрнутый!P33</f>
        <v>160</v>
      </c>
      <c r="H33" s="172">
        <f>развёрнутый!Q33</f>
        <v>61.302681992337163</v>
      </c>
      <c r="I33" s="172">
        <f>развёрнутый!R33</f>
        <v>34</v>
      </c>
      <c r="J33" s="172">
        <f>развёрнутый!S33</f>
        <v>21.25</v>
      </c>
      <c r="K33" s="172">
        <f>развёрнутый!T33</f>
        <v>126</v>
      </c>
      <c r="L33" s="172">
        <f>развёрнутый!U33</f>
        <v>101</v>
      </c>
      <c r="M33" s="173">
        <f>развёрнутый!V33</f>
        <v>261</v>
      </c>
    </row>
    <row r="34" spans="1:13" ht="15">
      <c r="A34" s="451" t="s">
        <v>196</v>
      </c>
      <c r="B34" s="68" t="s">
        <v>203</v>
      </c>
      <c r="C34" s="179">
        <f>развёрнутый!C34</f>
        <v>7</v>
      </c>
      <c r="D34" s="179">
        <f>развёрнутый!D34</f>
        <v>252</v>
      </c>
      <c r="E34" s="172">
        <f>развёрнутый!N34</f>
        <v>27</v>
      </c>
      <c r="F34" s="172">
        <f>развёрнутый!O34</f>
        <v>225</v>
      </c>
      <c r="G34" s="172">
        <f>развёрнутый!P34</f>
        <v>114</v>
      </c>
      <c r="H34" s="172">
        <f>развёрнутый!Q34</f>
        <v>50.666666666666671</v>
      </c>
      <c r="I34" s="172">
        <f>развёрнутый!R34</f>
        <v>34</v>
      </c>
      <c r="J34" s="172">
        <f>развёрнутый!S34</f>
        <v>29.82456140350877</v>
      </c>
      <c r="K34" s="172">
        <f>развёрнутый!T34</f>
        <v>80</v>
      </c>
      <c r="L34" s="172">
        <f>развёрнутый!U34</f>
        <v>111</v>
      </c>
      <c r="M34" s="173">
        <f>развёрнутый!V34</f>
        <v>225</v>
      </c>
    </row>
    <row r="35" spans="1:13" ht="30">
      <c r="A35" s="451" t="s">
        <v>197</v>
      </c>
      <c r="B35" s="68" t="s">
        <v>210</v>
      </c>
      <c r="C35" s="179">
        <f>развёрнутый!C35</f>
        <v>1</v>
      </c>
      <c r="D35" s="179">
        <f>развёрнутый!D35</f>
        <v>36</v>
      </c>
      <c r="E35" s="172">
        <f>развёрнутый!N35</f>
        <v>0</v>
      </c>
      <c r="F35" s="172">
        <f>развёрнутый!O35</f>
        <v>36</v>
      </c>
      <c r="G35" s="172">
        <f>развёрнутый!P35</f>
        <v>30</v>
      </c>
      <c r="H35" s="172">
        <f>развёрнутый!Q35</f>
        <v>83.333333333333343</v>
      </c>
      <c r="I35" s="172">
        <f>развёрнутый!R35</f>
        <v>14</v>
      </c>
      <c r="J35" s="172">
        <f>развёрнутый!S35</f>
        <v>46.666666666666664</v>
      </c>
      <c r="K35" s="172">
        <f>развёрнутый!T35</f>
        <v>16</v>
      </c>
      <c r="L35" s="172">
        <f>развёрнутый!U35</f>
        <v>6</v>
      </c>
      <c r="M35" s="173">
        <f>развёрнутый!V35</f>
        <v>36</v>
      </c>
    </row>
    <row r="36" spans="1:13" ht="16" thickBot="1">
      <c r="A36" s="451" t="s">
        <v>198</v>
      </c>
      <c r="B36" s="358" t="s">
        <v>186</v>
      </c>
      <c r="C36" s="120">
        <f>развёрнутый!C36</f>
        <v>3</v>
      </c>
      <c r="D36" s="120">
        <f>развёрнутый!D36</f>
        <v>108</v>
      </c>
      <c r="E36" s="174">
        <f>развёрнутый!N36</f>
        <v>0</v>
      </c>
      <c r="F36" s="174">
        <f>развёрнутый!O36</f>
        <v>108</v>
      </c>
      <c r="G36" s="174">
        <f>развёрнутый!P36</f>
        <v>68</v>
      </c>
      <c r="H36" s="174">
        <f>развёрнутый!Q36</f>
        <v>62.962962962962962</v>
      </c>
      <c r="I36" s="174">
        <f>развёрнутый!R36</f>
        <v>34</v>
      </c>
      <c r="J36" s="174">
        <f>развёрнутый!S36</f>
        <v>50</v>
      </c>
      <c r="K36" s="174">
        <f>развёрнутый!T36</f>
        <v>34</v>
      </c>
      <c r="L36" s="174">
        <f>развёрнутый!U36</f>
        <v>40</v>
      </c>
      <c r="M36" s="175">
        <f>развёрнутый!V36</f>
        <v>108</v>
      </c>
    </row>
    <row r="37" spans="1:13" ht="16" thickBot="1">
      <c r="A37" s="459" t="s">
        <v>208</v>
      </c>
      <c r="B37" s="62" t="s">
        <v>209</v>
      </c>
      <c r="C37" s="63">
        <f>развёрнутый!C37</f>
        <v>48</v>
      </c>
      <c r="D37" s="63">
        <f>развёрнутый!D37</f>
        <v>1728</v>
      </c>
      <c r="E37" s="170">
        <f>развёрнутый!N37</f>
        <v>0</v>
      </c>
      <c r="F37" s="170">
        <f>развёрнутый!O37</f>
        <v>1728</v>
      </c>
      <c r="G37" s="170">
        <f>развёрнутый!P37</f>
        <v>1728</v>
      </c>
      <c r="H37" s="170">
        <f>развёрнутый!Q37</f>
        <v>100</v>
      </c>
      <c r="I37" s="170">
        <f>развёрнутый!R37</f>
        <v>0</v>
      </c>
      <c r="J37" s="170">
        <f>развёрнутый!S37</f>
        <v>0</v>
      </c>
      <c r="K37" s="170">
        <f>развёрнутый!T37</f>
        <v>1728</v>
      </c>
      <c r="L37" s="170">
        <f>развёрнутый!U37</f>
        <v>0</v>
      </c>
      <c r="M37" s="171">
        <f>развёрнутый!V37</f>
        <v>1728</v>
      </c>
    </row>
    <row r="38" spans="1:13" ht="15">
      <c r="A38" s="463" t="s">
        <v>47</v>
      </c>
      <c r="B38" s="150" t="s">
        <v>190</v>
      </c>
      <c r="C38" s="99">
        <f>развёрнутый!C38</f>
        <v>33.5</v>
      </c>
      <c r="D38" s="99">
        <f>развёрнутый!D38</f>
        <v>1206</v>
      </c>
      <c r="E38" s="361">
        <f>развёрнутый!N38</f>
        <v>0</v>
      </c>
      <c r="F38" s="361">
        <f>развёрнутый!O38</f>
        <v>1206</v>
      </c>
      <c r="G38" s="361">
        <f>развёрнутый!P38</f>
        <v>1206</v>
      </c>
      <c r="H38" s="361">
        <f>развёрнутый!Q38</f>
        <v>100</v>
      </c>
      <c r="I38" s="361">
        <f>развёрнутый!R38</f>
        <v>0</v>
      </c>
      <c r="J38" s="361">
        <f>развёрнутый!S38</f>
        <v>0</v>
      </c>
      <c r="K38" s="361">
        <f>развёрнутый!T38</f>
        <v>1206</v>
      </c>
      <c r="L38" s="361">
        <f>развёрнутый!U38</f>
        <v>0</v>
      </c>
      <c r="M38" s="376">
        <f>развёрнутый!V38</f>
        <v>1206</v>
      </c>
    </row>
    <row r="39" spans="1:13" ht="15">
      <c r="A39" s="460" t="s">
        <v>48</v>
      </c>
      <c r="B39" s="10" t="s">
        <v>169</v>
      </c>
      <c r="C39" s="179">
        <f>развёрнутый!C39</f>
        <v>10.5</v>
      </c>
      <c r="D39" s="179">
        <f>развёрнутый!D39</f>
        <v>378</v>
      </c>
      <c r="E39" s="172">
        <f>развёрнутый!N39</f>
        <v>0</v>
      </c>
      <c r="F39" s="172">
        <f>развёрнутый!O39</f>
        <v>378</v>
      </c>
      <c r="G39" s="172">
        <f>развёрнутый!P39</f>
        <v>378</v>
      </c>
      <c r="H39" s="172">
        <f>развёрнутый!Q39</f>
        <v>100</v>
      </c>
      <c r="I39" s="172">
        <f>развёрнутый!R39</f>
        <v>0</v>
      </c>
      <c r="J39" s="172">
        <f>развёрнутый!S39</f>
        <v>0</v>
      </c>
      <c r="K39" s="172">
        <f>развёрнутый!T39</f>
        <v>378</v>
      </c>
      <c r="L39" s="172">
        <f>развёрнутый!U39</f>
        <v>0</v>
      </c>
      <c r="M39" s="173">
        <f>развёрнутый!V39</f>
        <v>378</v>
      </c>
    </row>
    <row r="40" spans="1:13" ht="15">
      <c r="A40" s="464" t="s">
        <v>49</v>
      </c>
      <c r="B40" s="10" t="s">
        <v>13</v>
      </c>
      <c r="C40" s="179">
        <f>развёрнутый!C40</f>
        <v>23</v>
      </c>
      <c r="D40" s="179">
        <f>развёрнутый!D40</f>
        <v>828</v>
      </c>
      <c r="E40" s="172">
        <f>развёрнутый!N40</f>
        <v>0</v>
      </c>
      <c r="F40" s="172">
        <f>развёрнутый!O40</f>
        <v>828</v>
      </c>
      <c r="G40" s="172">
        <f>развёрнутый!P40</f>
        <v>828</v>
      </c>
      <c r="H40" s="172">
        <f>развёрнутый!Q40</f>
        <v>100</v>
      </c>
      <c r="I40" s="172">
        <f>развёрнутый!R40</f>
        <v>0</v>
      </c>
      <c r="J40" s="172">
        <f>развёрнутый!S40</f>
        <v>0</v>
      </c>
      <c r="K40" s="172">
        <f>развёрнутый!T40</f>
        <v>828</v>
      </c>
      <c r="L40" s="172">
        <f>развёрнутый!U40</f>
        <v>0</v>
      </c>
      <c r="M40" s="173">
        <f>развёрнутый!V40</f>
        <v>828</v>
      </c>
    </row>
    <row r="41" spans="1:13" ht="15">
      <c r="A41" s="460" t="s">
        <v>50</v>
      </c>
      <c r="B41" s="53" t="s">
        <v>318</v>
      </c>
      <c r="C41" s="362">
        <f>развёрнутый!C41</f>
        <v>14.5</v>
      </c>
      <c r="D41" s="362">
        <f>развёрнутый!D41</f>
        <v>522</v>
      </c>
      <c r="E41" s="363">
        <f>развёрнутый!N41</f>
        <v>0</v>
      </c>
      <c r="F41" s="363">
        <f>развёрнутый!O41</f>
        <v>522</v>
      </c>
      <c r="G41" s="363">
        <f>развёрнутый!P41</f>
        <v>522</v>
      </c>
      <c r="H41" s="363">
        <f>развёрнутый!Q41</f>
        <v>100</v>
      </c>
      <c r="I41" s="363">
        <f>развёрнутый!R41</f>
        <v>0</v>
      </c>
      <c r="J41" s="363">
        <f>развёрнутый!S41</f>
        <v>0</v>
      </c>
      <c r="K41" s="363">
        <f>развёрнутый!T41</f>
        <v>522</v>
      </c>
      <c r="L41" s="363">
        <f>развёрнутый!U41</f>
        <v>0</v>
      </c>
      <c r="M41" s="377">
        <f>развёрнутый!V41</f>
        <v>522</v>
      </c>
    </row>
    <row r="42" spans="1:13" ht="15">
      <c r="A42" s="465" t="s">
        <v>51</v>
      </c>
      <c r="B42" s="55" t="s">
        <v>312</v>
      </c>
      <c r="C42" s="179">
        <f>развёрнутый!C42</f>
        <v>2</v>
      </c>
      <c r="D42" s="179">
        <f>развёрнутый!D42</f>
        <v>72</v>
      </c>
      <c r="E42" s="172">
        <f>развёрнутый!N42</f>
        <v>0</v>
      </c>
      <c r="F42" s="172">
        <f>развёрнутый!O42</f>
        <v>72</v>
      </c>
      <c r="G42" s="172">
        <f>развёрнутый!P42</f>
        <v>72</v>
      </c>
      <c r="H42" s="172">
        <f>развёрнутый!Q42</f>
        <v>100</v>
      </c>
      <c r="I42" s="172">
        <f>развёрнутый!R42</f>
        <v>0</v>
      </c>
      <c r="J42" s="172">
        <f>развёрнутый!S42</f>
        <v>0</v>
      </c>
      <c r="K42" s="172">
        <f>развёрнутый!T42</f>
        <v>72</v>
      </c>
      <c r="L42" s="172">
        <f>развёрнутый!U42</f>
        <v>0</v>
      </c>
      <c r="M42" s="173">
        <f>развёрнутый!V42</f>
        <v>72</v>
      </c>
    </row>
    <row r="43" spans="1:13" ht="15">
      <c r="A43" s="465" t="s">
        <v>52</v>
      </c>
      <c r="B43" s="55" t="s">
        <v>273</v>
      </c>
      <c r="C43" s="179">
        <f>развёрнутый!C43</f>
        <v>4.5</v>
      </c>
      <c r="D43" s="179">
        <f>развёрнутый!D43</f>
        <v>162</v>
      </c>
      <c r="E43" s="172">
        <f>развёрнутый!N43</f>
        <v>0</v>
      </c>
      <c r="F43" s="172">
        <f>развёрнутый!O43</f>
        <v>162</v>
      </c>
      <c r="G43" s="172">
        <f>развёрнутый!P43</f>
        <v>162</v>
      </c>
      <c r="H43" s="172">
        <f>развёрнутый!Q43</f>
        <v>100</v>
      </c>
      <c r="I43" s="172">
        <f>развёрнутый!R43</f>
        <v>0</v>
      </c>
      <c r="J43" s="172">
        <f>развёрнутый!S43</f>
        <v>0</v>
      </c>
      <c r="K43" s="172">
        <f>развёрнутый!T43</f>
        <v>162</v>
      </c>
      <c r="L43" s="172">
        <f>развёрнутый!U43</f>
        <v>0</v>
      </c>
      <c r="M43" s="173">
        <f>развёрнутый!V43</f>
        <v>162</v>
      </c>
    </row>
    <row r="44" spans="1:13" ht="15">
      <c r="A44" s="465" t="s">
        <v>221</v>
      </c>
      <c r="B44" s="55" t="s">
        <v>317</v>
      </c>
      <c r="C44" s="179">
        <f>развёрнутый!C44</f>
        <v>5</v>
      </c>
      <c r="D44" s="179">
        <f>развёрнутый!D44</f>
        <v>180</v>
      </c>
      <c r="E44" s="172">
        <f>развёрнутый!N44</f>
        <v>0</v>
      </c>
      <c r="F44" s="172">
        <f>развёрнутый!O44</f>
        <v>180</v>
      </c>
      <c r="G44" s="172">
        <f>развёрнутый!P44</f>
        <v>180</v>
      </c>
      <c r="H44" s="172">
        <f>развёрнутый!Q44</f>
        <v>100</v>
      </c>
      <c r="I44" s="172">
        <f>развёрнутый!R44</f>
        <v>0</v>
      </c>
      <c r="J44" s="172">
        <f>развёрнутый!S44</f>
        <v>0</v>
      </c>
      <c r="K44" s="172">
        <f>развёрнутый!T44</f>
        <v>180</v>
      </c>
      <c r="L44" s="172">
        <f>развёрнутый!U44</f>
        <v>0</v>
      </c>
      <c r="M44" s="173">
        <f>развёрнутый!V44</f>
        <v>180</v>
      </c>
    </row>
    <row r="45" spans="1:13" ht="16" thickBot="1">
      <c r="A45" s="466" t="s">
        <v>222</v>
      </c>
      <c r="B45" s="95" t="s">
        <v>172</v>
      </c>
      <c r="C45" s="120">
        <f>развёрнутый!C45</f>
        <v>3</v>
      </c>
      <c r="D45" s="120">
        <f>развёрнутый!D45</f>
        <v>108</v>
      </c>
      <c r="E45" s="174">
        <f>развёрнутый!N45</f>
        <v>0</v>
      </c>
      <c r="F45" s="174">
        <f>развёрнутый!O45</f>
        <v>108</v>
      </c>
      <c r="G45" s="174">
        <f>развёрнутый!P45</f>
        <v>108</v>
      </c>
      <c r="H45" s="174">
        <f>развёрнутый!Q45</f>
        <v>100</v>
      </c>
      <c r="I45" s="174">
        <f>развёрнутый!R45</f>
        <v>0</v>
      </c>
      <c r="J45" s="174">
        <f>развёрнутый!S45</f>
        <v>0</v>
      </c>
      <c r="K45" s="174">
        <f>развёрнутый!T45</f>
        <v>108</v>
      </c>
      <c r="L45" s="174">
        <f>развёрнутый!U45</f>
        <v>0</v>
      </c>
      <c r="M45" s="175">
        <f>развёрнутый!V45</f>
        <v>108</v>
      </c>
    </row>
    <row r="46" spans="1:13" ht="16" thickBot="1">
      <c r="A46" s="459" t="s">
        <v>53</v>
      </c>
      <c r="B46" s="62" t="s">
        <v>284</v>
      </c>
      <c r="C46" s="63">
        <f>развёрнутый!C46</f>
        <v>6</v>
      </c>
      <c r="D46" s="63">
        <f>развёрнутый!D46</f>
        <v>216</v>
      </c>
      <c r="E46" s="170">
        <f>развёрнутый!N46</f>
        <v>0</v>
      </c>
      <c r="F46" s="170">
        <f>развёрнутый!O46</f>
        <v>216</v>
      </c>
      <c r="G46" s="170">
        <f>развёрнутый!P46</f>
        <v>216</v>
      </c>
      <c r="H46" s="170">
        <f>развёрнутый!Q46</f>
        <v>100</v>
      </c>
      <c r="I46" s="170">
        <f>развёрнутый!R46</f>
        <v>0</v>
      </c>
      <c r="J46" s="170">
        <f>развёрнутый!S46</f>
        <v>0</v>
      </c>
      <c r="K46" s="170">
        <f>развёрнутый!T46</f>
        <v>216</v>
      </c>
      <c r="L46" s="170">
        <f>развёрнутый!U46</f>
        <v>0</v>
      </c>
      <c r="M46" s="171">
        <f>развёрнутый!V46</f>
        <v>216</v>
      </c>
    </row>
    <row r="47" spans="1:13" ht="15">
      <c r="A47" s="658" t="s">
        <v>54</v>
      </c>
      <c r="B47" s="659"/>
      <c r="C47" s="353">
        <f>развёрнутый!C47</f>
        <v>2</v>
      </c>
      <c r="D47" s="353">
        <f>развёрнутый!D47</f>
        <v>72</v>
      </c>
      <c r="E47" s="354">
        <f>развёрнутый!N47</f>
        <v>0</v>
      </c>
      <c r="F47" s="354">
        <f>развёрнутый!O47</f>
        <v>72</v>
      </c>
      <c r="G47" s="354">
        <f>развёрнутый!P47</f>
        <v>72</v>
      </c>
      <c r="H47" s="354">
        <f>развёрнутый!Q47</f>
        <v>100</v>
      </c>
      <c r="I47" s="354">
        <f>развёрнутый!R47</f>
        <v>0</v>
      </c>
      <c r="J47" s="354">
        <f>развёрнутый!S47</f>
        <v>0</v>
      </c>
      <c r="K47" s="354">
        <f>развёрнутый!T47</f>
        <v>72</v>
      </c>
      <c r="L47" s="354">
        <f>развёрнутый!U47</f>
        <v>0</v>
      </c>
      <c r="M47" s="378">
        <f>развёрнутый!V47</f>
        <v>72</v>
      </c>
    </row>
    <row r="48" spans="1:13" ht="16" thickBot="1">
      <c r="A48" s="660" t="s">
        <v>55</v>
      </c>
      <c r="B48" s="661"/>
      <c r="C48" s="355">
        <f>развёрнутый!C48</f>
        <v>4</v>
      </c>
      <c r="D48" s="355">
        <f>развёрнутый!D48</f>
        <v>144</v>
      </c>
      <c r="E48" s="356">
        <f>развёрнутый!N48</f>
        <v>0</v>
      </c>
      <c r="F48" s="356">
        <f>развёрнутый!O48</f>
        <v>144</v>
      </c>
      <c r="G48" s="356">
        <f>развёрнутый!P48</f>
        <v>144</v>
      </c>
      <c r="H48" s="356">
        <f>развёрнутый!Q48</f>
        <v>100</v>
      </c>
      <c r="I48" s="356">
        <f>развёрнутый!R48</f>
        <v>0</v>
      </c>
      <c r="J48" s="356">
        <f>развёрнутый!S48</f>
        <v>0</v>
      </c>
      <c r="K48" s="356">
        <f>развёрнутый!T48</f>
        <v>144</v>
      </c>
      <c r="L48" s="356">
        <f>развёрнутый!U48</f>
        <v>0</v>
      </c>
      <c r="M48" s="379">
        <f>развёрнутый!V48</f>
        <v>144</v>
      </c>
    </row>
    <row r="49" spans="1:13" ht="16" thickBot="1">
      <c r="A49" s="700" t="s">
        <v>56</v>
      </c>
      <c r="B49" s="701"/>
      <c r="C49" s="63">
        <f>развёрнутый!C49</f>
        <v>120</v>
      </c>
      <c r="D49" s="63">
        <f>развёрнутый!D49</f>
        <v>4356</v>
      </c>
      <c r="E49" s="170">
        <f>развёрнутый!N49</f>
        <v>171</v>
      </c>
      <c r="F49" s="170">
        <f>развёрнутый!O49</f>
        <v>4185</v>
      </c>
      <c r="G49" s="170">
        <f>развёрнутый!P49</f>
        <v>3452</v>
      </c>
      <c r="H49" s="170">
        <f>развёрнутый!Q49</f>
        <v>0</v>
      </c>
      <c r="I49" s="170">
        <f>развёрнутый!R49</f>
        <v>0</v>
      </c>
      <c r="J49" s="170">
        <f>развёрнутый!S49</f>
        <v>0</v>
      </c>
      <c r="K49" s="170">
        <f>развёрнутый!T49</f>
        <v>3009</v>
      </c>
      <c r="L49" s="170">
        <f>развёрнутый!U49</f>
        <v>0</v>
      </c>
      <c r="M49" s="171">
        <f>развёрнутый!V49</f>
        <v>3452</v>
      </c>
    </row>
    <row r="50" spans="1:13" ht="14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6" spans="1:1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</sheetData>
  <mergeCells count="22">
    <mergeCell ref="A2:B2"/>
    <mergeCell ref="A47:B47"/>
    <mergeCell ref="A48:B48"/>
    <mergeCell ref="A5:M5"/>
    <mergeCell ref="A6:M6"/>
    <mergeCell ref="C8:D9"/>
    <mergeCell ref="A49:B49"/>
    <mergeCell ref="A1:M1"/>
    <mergeCell ref="M8:M10"/>
    <mergeCell ref="G8:G10"/>
    <mergeCell ref="H8:H10"/>
    <mergeCell ref="I8:I10"/>
    <mergeCell ref="J8:J10"/>
    <mergeCell ref="K8:K10"/>
    <mergeCell ref="L8:L10"/>
    <mergeCell ref="A8:A10"/>
    <mergeCell ref="B8:B10"/>
    <mergeCell ref="E8:E10"/>
    <mergeCell ref="I2:M2"/>
    <mergeCell ref="A3:M3"/>
    <mergeCell ref="A4:M4"/>
    <mergeCell ref="F8:F10"/>
  </mergeCells>
  <phoneticPr fontId="19" type="noConversion"/>
  <printOptions horizontalCentered="1" verticalCentered="1"/>
  <pageMargins left="0" right="0" top="0" bottom="0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развёрнутый</vt:lpstr>
      <vt:lpstr>календ.график</vt:lpstr>
      <vt:lpstr>базовый</vt:lpstr>
      <vt:lpstr>бюджет времени</vt:lpstr>
      <vt:lpstr>I курс</vt:lpstr>
      <vt:lpstr>II курс</vt:lpstr>
      <vt:lpstr>Предполагаемые факультативы маг</vt:lpstr>
      <vt:lpstr>распределение времени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Иван Иванов</cp:lastModifiedBy>
  <cp:lastPrinted>2015-09-04T08:42:47Z</cp:lastPrinted>
  <dcterms:created xsi:type="dcterms:W3CDTF">2015-01-29T14:36:51Z</dcterms:created>
  <dcterms:modified xsi:type="dcterms:W3CDTF">2016-03-09T19:10:33Z</dcterms:modified>
</cp:coreProperties>
</file>